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My Documents\xPDF 2024 files\2024 Planning Committee\"/>
    </mc:Choice>
  </mc:AlternateContent>
  <bookViews>
    <workbookView xWindow="0" yWindow="0" windowWidth="28800" windowHeight="12300" activeTab="2"/>
  </bookViews>
  <sheets>
    <sheet name="How To Use Spreadsheet" sheetId="8" r:id="rId1"/>
    <sheet name="Pivot" sheetId="9" r:id="rId2"/>
    <sheet name="Deficiency Summary" sheetId="1" r:id="rId3"/>
    <sheet name="Equipment Life Expectancy" sheetId="5" r:id="rId4"/>
    <sheet name="Data Fields for Drop Down" sheetId="7" r:id="rId5"/>
  </sheets>
  <definedNames>
    <definedName name="_xlnm._FilterDatabase" localSheetId="2" hidden="1">'Deficiency Summary'!$B$3:$AK$294</definedName>
    <definedName name="_xlnm._FilterDatabase" localSheetId="1" hidden="1">Pivot!$A$2:$J$2</definedName>
    <definedName name="Backflow_Prevention">'Data Fields for Drop Down'!$J$3:$J$12</definedName>
    <definedName name="Deficiencies">'Data Fields for Drop Down'!$C$1:$O12</definedName>
    <definedName name="Electrical">'Data Fields for Drop Down'!$H$2:$H$16</definedName>
    <definedName name="Elevator">'Data Fields for Drop Down'!$I$2:$I$16</definedName>
    <definedName name="Envelope">'Data Fields for Drop Down'!$D$2:$D$16</definedName>
    <definedName name="Fire_Alarm">'Data Fields for Drop Down'!$K$2:$K$16</definedName>
    <definedName name="Fire_Sprinkler">'Data Fields for Drop Down'!$J$2:$J$16</definedName>
    <definedName name="FireAlarm">'Data Fields for Drop Down'!$K$2:$K$13</definedName>
    <definedName name="FireSprinkler">'Data Fields for Drop Down'!$J$2:$J$12</definedName>
    <definedName name="Frame_and_Envelope">'Data Fields for Drop Down'!$D$2:$D$9</definedName>
    <definedName name="HVAC">'Data Fields for Drop Down'!$G$2:$G$16</definedName>
    <definedName name="Indirect">'Data Fields for Drop Down'!$C$2:$O$12</definedName>
    <definedName name="Interior">'Data Fields for Drop Down'!$E$2:$E$16</definedName>
    <definedName name="Interior_Elements">'Data Fields for Drop Down'!$E$2:$E$9</definedName>
    <definedName name="Miscellaneous">'Data Fields for Drop Down'!$N$2:$N$16</definedName>
    <definedName name="Other">'Data Fields for Drop Down'!$O$2:$O$16</definedName>
    <definedName name="Plumbing">'Data Fields for Drop Down'!$F$2:$F$16</definedName>
    <definedName name="Security">'Data Fields for Drop Down'!$L$2:$L$16</definedName>
    <definedName name="Site">'Data Fields for Drop Down'!$C$2:$C$16</definedName>
    <definedName name="Telcom">'Data Fields for Drop Down'!$M$2:$M$16</definedName>
    <definedName name="Telcom??">'Data Fields for Drop Down'!$M$2:$M$9</definedName>
  </definedNames>
  <calcPr calcId="162913" iterate="1" iterateCount="1" iterateDelta="0"/>
  <pivotCaches>
    <pivotCache cacheId="4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94" i="1" l="1"/>
  <c r="AA294" i="1"/>
  <c r="AB294" i="1"/>
  <c r="AC294" i="1"/>
  <c r="AD294" i="1"/>
  <c r="AE294" i="1"/>
  <c r="AF294" i="1"/>
  <c r="AG294" i="1"/>
  <c r="AH294" i="1"/>
  <c r="AI294" i="1"/>
  <c r="AJ294" i="1"/>
  <c r="AK294" i="1"/>
  <c r="Z85" i="1"/>
  <c r="AA85" i="1"/>
  <c r="AB85" i="1"/>
  <c r="AD85" i="1"/>
  <c r="AE85" i="1"/>
  <c r="AF85" i="1"/>
  <c r="AG85" i="1"/>
  <c r="AH85" i="1"/>
  <c r="AI85" i="1"/>
  <c r="AJ85" i="1"/>
  <c r="AK85" i="1"/>
  <c r="Z86" i="1"/>
  <c r="AB86" i="1"/>
  <c r="AC86" i="1"/>
  <c r="AD86" i="1"/>
  <c r="AE86" i="1"/>
  <c r="AF86" i="1"/>
  <c r="AG86" i="1"/>
  <c r="AH86" i="1"/>
  <c r="AI86" i="1"/>
  <c r="AJ86" i="1"/>
  <c r="AK86" i="1"/>
  <c r="Z80" i="1"/>
  <c r="AA80" i="1"/>
  <c r="AB80" i="1"/>
  <c r="AC80" i="1"/>
  <c r="AD80" i="1"/>
  <c r="AF80" i="1"/>
  <c r="AG80" i="1"/>
  <c r="AH80" i="1"/>
  <c r="AI80" i="1"/>
  <c r="AJ80" i="1"/>
  <c r="AK80" i="1"/>
  <c r="Z84" i="1"/>
  <c r="AA84" i="1"/>
  <c r="AB84" i="1"/>
  <c r="AC84" i="1"/>
  <c r="AD84" i="1"/>
  <c r="AE84" i="1"/>
  <c r="AG84" i="1"/>
  <c r="AH84" i="1"/>
  <c r="AI84" i="1"/>
  <c r="AJ84" i="1"/>
  <c r="AK84" i="1"/>
  <c r="Z81" i="1"/>
  <c r="AA81" i="1"/>
  <c r="AB81" i="1"/>
  <c r="AC81" i="1"/>
  <c r="AD81" i="1"/>
  <c r="AE81" i="1"/>
  <c r="AF81" i="1"/>
  <c r="AG81" i="1"/>
  <c r="AH81" i="1"/>
  <c r="AI81" i="1"/>
  <c r="AK81" i="1"/>
  <c r="Z82" i="1"/>
  <c r="AA82" i="1"/>
  <c r="AC82" i="1"/>
  <c r="AD82" i="1"/>
  <c r="AE82" i="1"/>
  <c r="AF82" i="1"/>
  <c r="AG82" i="1"/>
  <c r="AH82" i="1"/>
  <c r="AI82" i="1"/>
  <c r="AJ82" i="1"/>
  <c r="AK82" i="1"/>
  <c r="Z88" i="1"/>
  <c r="AA88" i="1"/>
  <c r="AC88" i="1"/>
  <c r="AD88" i="1"/>
  <c r="AE88" i="1"/>
  <c r="AF88" i="1"/>
  <c r="AG88" i="1"/>
  <c r="AH88" i="1"/>
  <c r="AI88" i="1"/>
  <c r="AJ88" i="1"/>
  <c r="AK88" i="1"/>
  <c r="Z83" i="1"/>
  <c r="AA83" i="1"/>
  <c r="AC83" i="1"/>
  <c r="AD83" i="1"/>
  <c r="AE83" i="1"/>
  <c r="AF83" i="1"/>
  <c r="AG83" i="1"/>
  <c r="AH83" i="1"/>
  <c r="AI83" i="1"/>
  <c r="AJ83" i="1"/>
  <c r="AK83" i="1"/>
  <c r="Z87" i="1"/>
  <c r="AB87" i="1"/>
  <c r="AC87" i="1"/>
  <c r="AD87" i="1"/>
  <c r="AE87" i="1"/>
  <c r="AF87" i="1"/>
  <c r="AG87" i="1"/>
  <c r="AH87" i="1"/>
  <c r="AI87" i="1"/>
  <c r="AJ87" i="1"/>
  <c r="AK87" i="1"/>
  <c r="Z93" i="1"/>
  <c r="AB93" i="1"/>
  <c r="AC93" i="1"/>
  <c r="AD93" i="1"/>
  <c r="AE93" i="1"/>
  <c r="AF93" i="1"/>
  <c r="AG93" i="1"/>
  <c r="AH93" i="1"/>
  <c r="AI93" i="1"/>
  <c r="AJ93" i="1"/>
  <c r="AK93" i="1"/>
  <c r="Z90" i="1"/>
  <c r="AA90" i="1"/>
  <c r="AB90" i="1"/>
  <c r="AD90" i="1"/>
  <c r="AE90" i="1"/>
  <c r="AF90" i="1"/>
  <c r="AG90" i="1"/>
  <c r="AH90" i="1"/>
  <c r="AI90" i="1"/>
  <c r="AJ90" i="1"/>
  <c r="AK90" i="1"/>
  <c r="Z91" i="1"/>
  <c r="AA91" i="1"/>
  <c r="AB91" i="1"/>
  <c r="AC91" i="1"/>
  <c r="AD91" i="1"/>
  <c r="AE91" i="1"/>
  <c r="AG91" i="1"/>
  <c r="AH91" i="1"/>
  <c r="AI91" i="1"/>
  <c r="AJ91" i="1"/>
  <c r="AK91" i="1"/>
  <c r="Z89" i="1"/>
  <c r="AA89" i="1"/>
  <c r="AB89" i="1"/>
  <c r="AC89" i="1"/>
  <c r="AD89" i="1"/>
  <c r="AE89" i="1"/>
  <c r="AG89" i="1"/>
  <c r="AH89" i="1"/>
  <c r="AI89" i="1"/>
  <c r="AJ89" i="1"/>
  <c r="AK89" i="1"/>
  <c r="Z94" i="1"/>
  <c r="AB94" i="1"/>
  <c r="AC94" i="1"/>
  <c r="AD94" i="1"/>
  <c r="AE94" i="1"/>
  <c r="AF94" i="1"/>
  <c r="AG94" i="1"/>
  <c r="AH94" i="1"/>
  <c r="AI94" i="1"/>
  <c r="AJ94" i="1"/>
  <c r="AK94" i="1"/>
  <c r="Z92" i="1"/>
  <c r="AA92" i="1"/>
  <c r="AB92" i="1"/>
  <c r="AC92" i="1"/>
  <c r="AD92" i="1"/>
  <c r="AE92" i="1"/>
  <c r="AG92" i="1"/>
  <c r="AH92" i="1"/>
  <c r="AI92" i="1"/>
  <c r="AJ92" i="1"/>
  <c r="AK92" i="1"/>
  <c r="Z102" i="1"/>
  <c r="AB102" i="1"/>
  <c r="AC102" i="1"/>
  <c r="AD102" i="1"/>
  <c r="AE102" i="1"/>
  <c r="AF102" i="1"/>
  <c r="AG102" i="1"/>
  <c r="AH102" i="1"/>
  <c r="AI102" i="1"/>
  <c r="AJ102" i="1"/>
  <c r="AK102" i="1"/>
  <c r="Z107" i="1"/>
  <c r="AA107" i="1"/>
  <c r="AB107" i="1"/>
  <c r="AC107" i="1"/>
  <c r="AE107" i="1"/>
  <c r="AF107" i="1"/>
  <c r="AG107" i="1"/>
  <c r="AH107" i="1"/>
  <c r="AI107" i="1"/>
  <c r="AJ107" i="1"/>
  <c r="AK107" i="1"/>
  <c r="Z95" i="1"/>
  <c r="AA95" i="1"/>
  <c r="AB95" i="1"/>
  <c r="AC95" i="1"/>
  <c r="AD95" i="1"/>
  <c r="AE95" i="1"/>
  <c r="AF95" i="1"/>
  <c r="AG95" i="1"/>
  <c r="AI95" i="1"/>
  <c r="AJ95" i="1"/>
  <c r="AK95" i="1"/>
  <c r="Z97" i="1"/>
  <c r="AB97" i="1"/>
  <c r="AC97" i="1"/>
  <c r="AD97" i="1"/>
  <c r="AE97" i="1"/>
  <c r="AF97" i="1"/>
  <c r="AG97" i="1"/>
  <c r="AH97" i="1"/>
  <c r="AI97" i="1"/>
  <c r="AJ97" i="1"/>
  <c r="AK97" i="1"/>
  <c r="Z100" i="1"/>
  <c r="AA100" i="1"/>
  <c r="AB100" i="1"/>
  <c r="AC100" i="1"/>
  <c r="AD100" i="1"/>
  <c r="AE100" i="1"/>
  <c r="AF100" i="1"/>
  <c r="AH100" i="1"/>
  <c r="AI100" i="1"/>
  <c r="AJ100" i="1"/>
  <c r="AK100" i="1"/>
  <c r="AA105" i="1"/>
  <c r="AB105" i="1"/>
  <c r="AC105" i="1"/>
  <c r="AD105" i="1"/>
  <c r="AE105" i="1"/>
  <c r="AF105" i="1"/>
  <c r="AG105" i="1"/>
  <c r="AH105" i="1"/>
  <c r="AI105" i="1"/>
  <c r="AJ105" i="1"/>
  <c r="AK105" i="1"/>
  <c r="Z103" i="1"/>
  <c r="AA103" i="1"/>
  <c r="AC103" i="1"/>
  <c r="AD103" i="1"/>
  <c r="AE103" i="1"/>
  <c r="AF103" i="1"/>
  <c r="AG103" i="1"/>
  <c r="AH103" i="1"/>
  <c r="AI103" i="1"/>
  <c r="AJ103" i="1"/>
  <c r="AK103" i="1"/>
  <c r="Z96" i="1"/>
  <c r="AA96" i="1"/>
  <c r="AB96" i="1"/>
  <c r="AC96" i="1"/>
  <c r="AD96" i="1"/>
  <c r="AE96" i="1"/>
  <c r="AG96" i="1"/>
  <c r="AH96" i="1"/>
  <c r="AI96" i="1"/>
  <c r="AJ96" i="1"/>
  <c r="AK96" i="1"/>
  <c r="Z101" i="1"/>
  <c r="AB101" i="1"/>
  <c r="AC101" i="1"/>
  <c r="AD101" i="1"/>
  <c r="AE101" i="1"/>
  <c r="AF101" i="1"/>
  <c r="AG101" i="1"/>
  <c r="AH101" i="1"/>
  <c r="AI101" i="1"/>
  <c r="AJ101" i="1"/>
  <c r="AK101" i="1"/>
  <c r="Z98" i="1"/>
  <c r="AA98" i="1"/>
  <c r="AB98" i="1"/>
  <c r="AC98" i="1"/>
  <c r="AD98" i="1"/>
  <c r="AE98" i="1"/>
  <c r="AG98" i="1"/>
  <c r="AH98" i="1"/>
  <c r="AI98" i="1"/>
  <c r="AJ98" i="1"/>
  <c r="AK98" i="1"/>
  <c r="Z99" i="1"/>
  <c r="AB99" i="1"/>
  <c r="AC99" i="1"/>
  <c r="AD99" i="1"/>
  <c r="AE99" i="1"/>
  <c r="AF99" i="1"/>
  <c r="AG99" i="1"/>
  <c r="AH99" i="1"/>
  <c r="AI99" i="1"/>
  <c r="AJ99" i="1"/>
  <c r="AK99" i="1"/>
  <c r="AA106" i="1"/>
  <c r="AB106" i="1"/>
  <c r="AC106" i="1"/>
  <c r="AD106" i="1"/>
  <c r="AE106" i="1"/>
  <c r="AF106" i="1"/>
  <c r="AG106" i="1"/>
  <c r="AH106" i="1"/>
  <c r="AI106" i="1"/>
  <c r="AJ106" i="1"/>
  <c r="AK106" i="1"/>
  <c r="Z104" i="1"/>
  <c r="AB104" i="1"/>
  <c r="AC104" i="1"/>
  <c r="AD104" i="1"/>
  <c r="AE104" i="1"/>
  <c r="AF104" i="1"/>
  <c r="AG104" i="1"/>
  <c r="AH104" i="1"/>
  <c r="AI104" i="1"/>
  <c r="AJ104" i="1"/>
  <c r="AK104" i="1"/>
  <c r="Z109" i="1"/>
  <c r="AB109" i="1"/>
  <c r="AC109" i="1"/>
  <c r="AD109" i="1"/>
  <c r="AE109" i="1"/>
  <c r="AF109" i="1"/>
  <c r="AG109" i="1"/>
  <c r="AH109" i="1"/>
  <c r="AI109" i="1"/>
  <c r="AJ109" i="1"/>
  <c r="AK109" i="1"/>
  <c r="Z111" i="1"/>
  <c r="AB111" i="1"/>
  <c r="AC111" i="1"/>
  <c r="AD111" i="1"/>
  <c r="AE111" i="1"/>
  <c r="AF111" i="1"/>
  <c r="AG111" i="1"/>
  <c r="AH111" i="1"/>
  <c r="AI111" i="1"/>
  <c r="AJ111" i="1"/>
  <c r="AK111" i="1"/>
  <c r="Z115" i="1"/>
  <c r="AB115" i="1"/>
  <c r="AC115" i="1"/>
  <c r="AD115" i="1"/>
  <c r="AE115" i="1"/>
  <c r="AF115" i="1"/>
  <c r="AG115" i="1"/>
  <c r="AH115" i="1"/>
  <c r="AI115" i="1"/>
  <c r="AJ115" i="1"/>
  <c r="AK115" i="1"/>
  <c r="Z114" i="1"/>
  <c r="AA114" i="1"/>
  <c r="AB114" i="1"/>
  <c r="AC114" i="1"/>
  <c r="AD114" i="1"/>
  <c r="AE114" i="1"/>
  <c r="AG114" i="1"/>
  <c r="AH114" i="1"/>
  <c r="AI114" i="1"/>
  <c r="AJ114" i="1"/>
  <c r="AK114" i="1"/>
  <c r="Z113" i="1"/>
  <c r="AA113" i="1"/>
  <c r="AC113" i="1"/>
  <c r="AD113" i="1"/>
  <c r="AE113" i="1"/>
  <c r="AF113" i="1"/>
  <c r="AG113" i="1"/>
  <c r="AH113" i="1"/>
  <c r="AI113" i="1"/>
  <c r="AJ113" i="1"/>
  <c r="AK113" i="1"/>
  <c r="Z110" i="1"/>
  <c r="AA110" i="1"/>
  <c r="AB110" i="1"/>
  <c r="AC110" i="1"/>
  <c r="AD110" i="1"/>
  <c r="AE110" i="1"/>
  <c r="AG110" i="1"/>
  <c r="AH110" i="1"/>
  <c r="AI110" i="1"/>
  <c r="AJ110" i="1"/>
  <c r="AK110" i="1"/>
  <c r="Z112" i="1"/>
  <c r="AA112" i="1"/>
  <c r="AB112" i="1"/>
  <c r="AC112" i="1"/>
  <c r="AD112" i="1"/>
  <c r="AE112" i="1"/>
  <c r="AG112" i="1"/>
  <c r="AH112" i="1"/>
  <c r="AI112" i="1"/>
  <c r="AJ112" i="1"/>
  <c r="AK112" i="1"/>
  <c r="Z108" i="1"/>
  <c r="AA108" i="1"/>
  <c r="AB108" i="1"/>
  <c r="AC108" i="1"/>
  <c r="AE108" i="1"/>
  <c r="AF108" i="1"/>
  <c r="AG108" i="1"/>
  <c r="AH108" i="1"/>
  <c r="AI108" i="1"/>
  <c r="AJ108" i="1"/>
  <c r="AK108" i="1"/>
  <c r="Z116" i="1"/>
  <c r="AB116" i="1"/>
  <c r="AC116" i="1"/>
  <c r="AD116" i="1"/>
  <c r="AE116" i="1"/>
  <c r="AF116" i="1"/>
  <c r="AG116" i="1"/>
  <c r="AH116" i="1"/>
  <c r="AI116" i="1"/>
  <c r="AJ116" i="1"/>
  <c r="AK116" i="1"/>
  <c r="Z117" i="1"/>
  <c r="AA117" i="1"/>
  <c r="AB117" i="1"/>
  <c r="AC117" i="1"/>
  <c r="AD117" i="1"/>
  <c r="AE117" i="1"/>
  <c r="AF117" i="1"/>
  <c r="AH117" i="1"/>
  <c r="AI117" i="1"/>
  <c r="AJ117" i="1"/>
  <c r="AK117" i="1"/>
  <c r="Z121" i="1"/>
  <c r="AA121" i="1"/>
  <c r="AB121" i="1"/>
  <c r="AD121" i="1"/>
  <c r="AE121" i="1"/>
  <c r="AF121" i="1"/>
  <c r="AG121" i="1"/>
  <c r="AH121" i="1"/>
  <c r="AI121" i="1"/>
  <c r="AJ121" i="1"/>
  <c r="AK121" i="1"/>
  <c r="Z119" i="1"/>
  <c r="AA119" i="1"/>
  <c r="AB119" i="1"/>
  <c r="AC119" i="1"/>
  <c r="AD119" i="1"/>
  <c r="AE119" i="1"/>
  <c r="AF119" i="1"/>
  <c r="AG119" i="1"/>
  <c r="AH119" i="1"/>
  <c r="AI119" i="1"/>
  <c r="AK119" i="1"/>
  <c r="Z118" i="1"/>
  <c r="AA118" i="1"/>
  <c r="AB118" i="1"/>
  <c r="AC118" i="1"/>
  <c r="AD118" i="1"/>
  <c r="AF118" i="1"/>
  <c r="AG118" i="1"/>
  <c r="AH118" i="1"/>
  <c r="AI118" i="1"/>
  <c r="AJ118" i="1"/>
  <c r="AK118" i="1"/>
  <c r="AA120" i="1"/>
  <c r="AB120" i="1"/>
  <c r="AC120" i="1"/>
  <c r="AD120" i="1"/>
  <c r="AE120" i="1"/>
  <c r="AF120" i="1"/>
  <c r="AG120" i="1"/>
  <c r="AH120" i="1"/>
  <c r="AI120" i="1"/>
  <c r="AJ120" i="1"/>
  <c r="AK120" i="1"/>
  <c r="Z122" i="1"/>
  <c r="AB122" i="1"/>
  <c r="AC122" i="1"/>
  <c r="AD122" i="1"/>
  <c r="AE122" i="1"/>
  <c r="AF122" i="1"/>
  <c r="AG122" i="1"/>
  <c r="AH122" i="1"/>
  <c r="AI122" i="1"/>
  <c r="AJ122" i="1"/>
  <c r="AK122" i="1"/>
  <c r="Z123" i="1"/>
  <c r="AA123" i="1"/>
  <c r="AB123" i="1"/>
  <c r="AC123" i="1"/>
  <c r="AD123" i="1"/>
  <c r="AE123" i="1"/>
  <c r="AF123" i="1"/>
  <c r="AG123" i="1"/>
  <c r="AH123" i="1"/>
  <c r="AI123" i="1"/>
  <c r="AJ123" i="1"/>
  <c r="AA131" i="1"/>
  <c r="AB131" i="1"/>
  <c r="AC131" i="1"/>
  <c r="AD131" i="1"/>
  <c r="AE131" i="1"/>
  <c r="AF131" i="1"/>
  <c r="AG131" i="1"/>
  <c r="AH131" i="1"/>
  <c r="AI131" i="1"/>
  <c r="AJ131" i="1"/>
  <c r="AK131" i="1"/>
  <c r="Z127" i="1"/>
  <c r="AA127" i="1"/>
  <c r="AB127" i="1"/>
  <c r="AD127" i="1"/>
  <c r="AE127" i="1"/>
  <c r="AF127" i="1"/>
  <c r="AG127" i="1"/>
  <c r="AH127" i="1"/>
  <c r="AI127" i="1"/>
  <c r="AJ127" i="1"/>
  <c r="AK127" i="1"/>
  <c r="Z124" i="1"/>
  <c r="AA124" i="1"/>
  <c r="AB124" i="1"/>
  <c r="AC124" i="1"/>
  <c r="AD124" i="1"/>
  <c r="AF124" i="1"/>
  <c r="AG124" i="1"/>
  <c r="AH124" i="1"/>
  <c r="AI124" i="1"/>
  <c r="AJ124" i="1"/>
  <c r="AK124" i="1"/>
  <c r="Z125" i="1"/>
  <c r="AA125" i="1"/>
  <c r="AB125" i="1"/>
  <c r="AC125" i="1"/>
  <c r="AD125" i="1"/>
  <c r="AE125" i="1"/>
  <c r="AF125" i="1"/>
  <c r="AG125" i="1"/>
  <c r="AH125" i="1"/>
  <c r="AI125" i="1"/>
  <c r="AK125" i="1"/>
  <c r="Z130" i="1"/>
  <c r="AA130" i="1"/>
  <c r="AB130" i="1"/>
  <c r="AD130" i="1"/>
  <c r="AE130" i="1"/>
  <c r="AF130" i="1"/>
  <c r="AG130" i="1"/>
  <c r="AH130" i="1"/>
  <c r="AI130" i="1"/>
  <c r="AJ130" i="1"/>
  <c r="AK130" i="1"/>
  <c r="AA128" i="1"/>
  <c r="AB128" i="1"/>
  <c r="AC128" i="1"/>
  <c r="AD128" i="1"/>
  <c r="AE128" i="1"/>
  <c r="AF128" i="1"/>
  <c r="AG128" i="1"/>
  <c r="AH128" i="1"/>
  <c r="AI128" i="1"/>
  <c r="AJ128" i="1"/>
  <c r="AK128" i="1"/>
  <c r="Z126" i="1"/>
  <c r="AA126" i="1"/>
  <c r="AB126" i="1"/>
  <c r="AC126" i="1"/>
  <c r="AE126" i="1"/>
  <c r="AF126" i="1"/>
  <c r="AG126" i="1"/>
  <c r="AH126" i="1"/>
  <c r="AI126" i="1"/>
  <c r="AJ126" i="1"/>
  <c r="AK126" i="1"/>
  <c r="Z129" i="1"/>
  <c r="AB129" i="1"/>
  <c r="AC129" i="1"/>
  <c r="AD129" i="1"/>
  <c r="AE129" i="1"/>
  <c r="AF129" i="1"/>
  <c r="AG129" i="1"/>
  <c r="AH129" i="1"/>
  <c r="AI129" i="1"/>
  <c r="AJ129" i="1"/>
  <c r="AK129" i="1"/>
  <c r="AA139" i="1"/>
  <c r="AB139" i="1"/>
  <c r="AC139" i="1"/>
  <c r="AD139" i="1"/>
  <c r="AE139" i="1"/>
  <c r="AF139" i="1"/>
  <c r="AG139" i="1"/>
  <c r="AH139" i="1"/>
  <c r="AI139" i="1"/>
  <c r="AJ139" i="1"/>
  <c r="AK139" i="1"/>
  <c r="Z135" i="1"/>
  <c r="AA135" i="1"/>
  <c r="AB135" i="1"/>
  <c r="AC135" i="1"/>
  <c r="AD135" i="1"/>
  <c r="AE135" i="1"/>
  <c r="AG135" i="1"/>
  <c r="AH135" i="1"/>
  <c r="AI135" i="1"/>
  <c r="AJ135" i="1"/>
  <c r="AK135" i="1"/>
  <c r="Z137" i="1"/>
  <c r="AA137" i="1"/>
  <c r="AB137" i="1"/>
  <c r="AC137" i="1"/>
  <c r="AD137" i="1"/>
  <c r="AF137" i="1"/>
  <c r="AG137" i="1"/>
  <c r="AH137" i="1"/>
  <c r="AI137" i="1"/>
  <c r="AJ137" i="1"/>
  <c r="AK137" i="1"/>
  <c r="Z140" i="1"/>
  <c r="AB140" i="1"/>
  <c r="AC140" i="1"/>
  <c r="AD140" i="1"/>
  <c r="AE140" i="1"/>
  <c r="AF140" i="1"/>
  <c r="AG140" i="1"/>
  <c r="AH140" i="1"/>
  <c r="AI140" i="1"/>
  <c r="AJ140" i="1"/>
  <c r="AK140" i="1"/>
  <c r="Z136" i="1"/>
  <c r="AA136" i="1"/>
  <c r="AB136" i="1"/>
  <c r="AC136" i="1"/>
  <c r="AD136" i="1"/>
  <c r="AF136" i="1"/>
  <c r="AG136" i="1"/>
  <c r="AH136" i="1"/>
  <c r="AI136" i="1"/>
  <c r="AJ136" i="1"/>
  <c r="AK136" i="1"/>
  <c r="Z141" i="1"/>
  <c r="AA141" i="1"/>
  <c r="AB141" i="1"/>
  <c r="AC141" i="1"/>
  <c r="AD141" i="1"/>
  <c r="AE141" i="1"/>
  <c r="AG141" i="1"/>
  <c r="AH141" i="1"/>
  <c r="AI141" i="1"/>
  <c r="AJ141" i="1"/>
  <c r="AK141" i="1"/>
  <c r="Z142" i="1"/>
  <c r="AB142" i="1"/>
  <c r="AC142" i="1"/>
  <c r="AD142" i="1"/>
  <c r="AE142" i="1"/>
  <c r="AF142" i="1"/>
  <c r="AG142" i="1"/>
  <c r="AH142" i="1"/>
  <c r="AI142" i="1"/>
  <c r="AJ142" i="1"/>
  <c r="AK142" i="1"/>
  <c r="Z132" i="1"/>
  <c r="AA132" i="1"/>
  <c r="AC132" i="1"/>
  <c r="AD132" i="1"/>
  <c r="AE132" i="1"/>
  <c r="AF132" i="1"/>
  <c r="AG132" i="1"/>
  <c r="AH132" i="1"/>
  <c r="AI132" i="1"/>
  <c r="AJ132" i="1"/>
  <c r="AK132" i="1"/>
  <c r="Z133" i="1"/>
  <c r="AB133" i="1"/>
  <c r="AC133" i="1"/>
  <c r="AD133" i="1"/>
  <c r="AE133" i="1"/>
  <c r="AF133" i="1"/>
  <c r="AG133" i="1"/>
  <c r="AH133" i="1"/>
  <c r="AI133" i="1"/>
  <c r="AJ133" i="1"/>
  <c r="AK133" i="1"/>
  <c r="Z134" i="1"/>
  <c r="AB134" i="1"/>
  <c r="AC134" i="1"/>
  <c r="AD134" i="1"/>
  <c r="AE134" i="1"/>
  <c r="AF134" i="1"/>
  <c r="AG134" i="1"/>
  <c r="AH134" i="1"/>
  <c r="AI134" i="1"/>
  <c r="AJ134" i="1"/>
  <c r="AK134" i="1"/>
  <c r="Z138" i="1"/>
  <c r="AA138" i="1"/>
  <c r="AB138" i="1"/>
  <c r="AD138" i="1"/>
  <c r="AE138" i="1"/>
  <c r="AF138" i="1"/>
  <c r="AG138" i="1"/>
  <c r="AH138" i="1"/>
  <c r="AI138" i="1"/>
  <c r="AJ138" i="1"/>
  <c r="AK138" i="1"/>
  <c r="Z143" i="1"/>
  <c r="AA143" i="1"/>
  <c r="AB143" i="1"/>
  <c r="AC143" i="1"/>
  <c r="AD143" i="1"/>
  <c r="AE143" i="1"/>
  <c r="AG143" i="1"/>
  <c r="AH143" i="1"/>
  <c r="AI143" i="1"/>
  <c r="AJ143" i="1"/>
  <c r="AK143" i="1"/>
  <c r="Z144" i="1"/>
  <c r="AA144" i="1"/>
  <c r="AB144" i="1"/>
  <c r="AC144" i="1"/>
  <c r="AD144" i="1"/>
  <c r="AE144" i="1"/>
  <c r="AF144" i="1"/>
  <c r="AG144" i="1"/>
  <c r="AH144" i="1"/>
  <c r="AI144" i="1"/>
  <c r="AJ144" i="1"/>
  <c r="Z145" i="1"/>
  <c r="AA145" i="1"/>
  <c r="AB145" i="1"/>
  <c r="AC145" i="1"/>
  <c r="AD145" i="1"/>
  <c r="AE145" i="1"/>
  <c r="AF145" i="1"/>
  <c r="AG145" i="1"/>
  <c r="AH145" i="1"/>
  <c r="AI145" i="1"/>
  <c r="AJ145" i="1"/>
  <c r="Z146" i="1"/>
  <c r="AB146" i="1"/>
  <c r="AC146" i="1"/>
  <c r="AD146" i="1"/>
  <c r="AE146" i="1"/>
  <c r="AF146" i="1"/>
  <c r="AG146" i="1"/>
  <c r="AH146" i="1"/>
  <c r="AI146" i="1"/>
  <c r="AJ146" i="1"/>
  <c r="AK146" i="1"/>
  <c r="Z147" i="1"/>
  <c r="AB147" i="1"/>
  <c r="AC147" i="1"/>
  <c r="AD147" i="1"/>
  <c r="AE147" i="1"/>
  <c r="AF147" i="1"/>
  <c r="AG147" i="1"/>
  <c r="AH147" i="1"/>
  <c r="AI147" i="1"/>
  <c r="AJ147" i="1"/>
  <c r="AK147" i="1"/>
  <c r="Z148" i="1"/>
  <c r="AA148" i="1"/>
  <c r="AB148" i="1"/>
  <c r="AC148" i="1"/>
  <c r="AE148" i="1"/>
  <c r="AF148" i="1"/>
  <c r="AG148" i="1"/>
  <c r="AH148" i="1"/>
  <c r="AI148" i="1"/>
  <c r="AJ148" i="1"/>
  <c r="AK148" i="1"/>
  <c r="Z153" i="1"/>
  <c r="AA153" i="1"/>
  <c r="AB153" i="1"/>
  <c r="AD153" i="1"/>
  <c r="AE153" i="1"/>
  <c r="AF153" i="1"/>
  <c r="AG153" i="1"/>
  <c r="AH153" i="1"/>
  <c r="AI153" i="1"/>
  <c r="AJ153" i="1"/>
  <c r="AK153" i="1"/>
  <c r="Z158" i="1"/>
  <c r="AA158" i="1"/>
  <c r="AB158" i="1"/>
  <c r="AC158" i="1"/>
  <c r="AD158" i="1"/>
  <c r="AF158" i="1"/>
  <c r="AG158" i="1"/>
  <c r="AH158" i="1"/>
  <c r="AI158" i="1"/>
  <c r="AJ158" i="1"/>
  <c r="AK158" i="1"/>
  <c r="Z161" i="1"/>
  <c r="AA161" i="1"/>
  <c r="AC161" i="1"/>
  <c r="AD161" i="1"/>
  <c r="AE161" i="1"/>
  <c r="AF161" i="1"/>
  <c r="AG161" i="1"/>
  <c r="AH161" i="1"/>
  <c r="AI161" i="1"/>
  <c r="AJ161" i="1"/>
  <c r="AK161" i="1"/>
  <c r="Z159" i="1"/>
  <c r="AA159" i="1"/>
  <c r="AB159" i="1"/>
  <c r="AD159" i="1"/>
  <c r="AE159" i="1"/>
  <c r="AF159" i="1"/>
  <c r="AG159" i="1"/>
  <c r="AH159" i="1"/>
  <c r="AI159" i="1"/>
  <c r="AJ159" i="1"/>
  <c r="AK159" i="1"/>
  <c r="Z162" i="1"/>
  <c r="AA162" i="1"/>
  <c r="AB162" i="1"/>
  <c r="AC162" i="1"/>
  <c r="AD162" i="1"/>
  <c r="AE162" i="1"/>
  <c r="AG162" i="1"/>
  <c r="AH162" i="1"/>
  <c r="AI162" i="1"/>
  <c r="AJ162" i="1"/>
  <c r="AK162" i="1"/>
  <c r="Z163" i="1"/>
  <c r="AA163" i="1"/>
  <c r="AB163" i="1"/>
  <c r="AC163" i="1"/>
  <c r="AD163" i="1"/>
  <c r="AE163" i="1"/>
  <c r="AF163" i="1"/>
  <c r="AH163" i="1"/>
  <c r="AI163" i="1"/>
  <c r="AJ163" i="1"/>
  <c r="AK163" i="1"/>
  <c r="Z154" i="1"/>
  <c r="AA154" i="1"/>
  <c r="AB154" i="1"/>
  <c r="AC154" i="1"/>
  <c r="AD154" i="1"/>
  <c r="AE154" i="1"/>
  <c r="AG154" i="1"/>
  <c r="AH154" i="1"/>
  <c r="AI154" i="1"/>
  <c r="AJ154" i="1"/>
  <c r="AK154" i="1"/>
  <c r="Z166" i="1"/>
  <c r="AB166" i="1"/>
  <c r="AC166" i="1"/>
  <c r="AD166" i="1"/>
  <c r="AE166" i="1"/>
  <c r="AF166" i="1"/>
  <c r="AG166" i="1"/>
  <c r="AH166" i="1"/>
  <c r="AI166" i="1"/>
  <c r="AJ166" i="1"/>
  <c r="AK166" i="1"/>
  <c r="AA157" i="1"/>
  <c r="AB157" i="1"/>
  <c r="AC157" i="1"/>
  <c r="AD157" i="1"/>
  <c r="AE157" i="1"/>
  <c r="AF157" i="1"/>
  <c r="AG157" i="1"/>
  <c r="AH157" i="1"/>
  <c r="AI157" i="1"/>
  <c r="AJ157" i="1"/>
  <c r="AK157" i="1"/>
  <c r="Z152" i="1"/>
  <c r="AA152" i="1"/>
  <c r="AB152" i="1"/>
  <c r="AC152" i="1"/>
  <c r="AD152" i="1"/>
  <c r="AE152" i="1"/>
  <c r="AF152" i="1"/>
  <c r="AH152" i="1"/>
  <c r="AI152" i="1"/>
  <c r="AJ152" i="1"/>
  <c r="AK152" i="1"/>
  <c r="Z149" i="1"/>
  <c r="AA149" i="1"/>
  <c r="AB149" i="1"/>
  <c r="AD149" i="1"/>
  <c r="AE149" i="1"/>
  <c r="AF149" i="1"/>
  <c r="AG149" i="1"/>
  <c r="AH149" i="1"/>
  <c r="AI149" i="1"/>
  <c r="AJ149" i="1"/>
  <c r="AK149" i="1"/>
  <c r="Z164" i="1"/>
  <c r="AA164" i="1"/>
  <c r="AB164" i="1"/>
  <c r="AC164" i="1"/>
  <c r="AD164" i="1"/>
  <c r="AE164" i="1"/>
  <c r="AF164" i="1"/>
  <c r="AG164" i="1"/>
  <c r="AI164" i="1"/>
  <c r="AJ164" i="1"/>
  <c r="AK164" i="1"/>
  <c r="Z167" i="1"/>
  <c r="AA167" i="1"/>
  <c r="AB167" i="1"/>
  <c r="AD167" i="1"/>
  <c r="AE167" i="1"/>
  <c r="AF167" i="1"/>
  <c r="AG167" i="1"/>
  <c r="AH167" i="1"/>
  <c r="AI167" i="1"/>
  <c r="AJ167" i="1"/>
  <c r="AK167" i="1"/>
  <c r="Z168" i="1"/>
  <c r="AB168" i="1"/>
  <c r="AC168" i="1"/>
  <c r="AD168" i="1"/>
  <c r="AE168" i="1"/>
  <c r="AF168" i="1"/>
  <c r="AG168" i="1"/>
  <c r="AH168" i="1"/>
  <c r="AI168" i="1"/>
  <c r="AJ168" i="1"/>
  <c r="AK168" i="1"/>
  <c r="Z156" i="1"/>
  <c r="AA156" i="1"/>
  <c r="AB156" i="1"/>
  <c r="AC156" i="1"/>
  <c r="AD156" i="1"/>
  <c r="AE156" i="1"/>
  <c r="AG156" i="1"/>
  <c r="AH156" i="1"/>
  <c r="AI156" i="1"/>
  <c r="AJ156" i="1"/>
  <c r="AK156" i="1"/>
  <c r="Z160" i="1"/>
  <c r="AA160" i="1"/>
  <c r="AB160" i="1"/>
  <c r="AC160" i="1"/>
  <c r="AE160" i="1"/>
  <c r="AF160" i="1"/>
  <c r="AG160" i="1"/>
  <c r="AH160" i="1"/>
  <c r="AI160" i="1"/>
  <c r="AJ160" i="1"/>
  <c r="AK160" i="1"/>
  <c r="AA151" i="1"/>
  <c r="AB151" i="1"/>
  <c r="AC151" i="1"/>
  <c r="AD151" i="1"/>
  <c r="AE151" i="1"/>
  <c r="AF151" i="1"/>
  <c r="AG151" i="1"/>
  <c r="AH151" i="1"/>
  <c r="AI151" i="1"/>
  <c r="AJ151" i="1"/>
  <c r="AK151" i="1"/>
  <c r="Z155" i="1"/>
  <c r="AA155" i="1"/>
  <c r="AB155" i="1"/>
  <c r="AC155" i="1"/>
  <c r="AE155" i="1"/>
  <c r="AF155" i="1"/>
  <c r="AG155" i="1"/>
  <c r="AH155" i="1"/>
  <c r="AI155" i="1"/>
  <c r="AJ155" i="1"/>
  <c r="AK155" i="1"/>
  <c r="Z150" i="1"/>
  <c r="AB150" i="1"/>
  <c r="AC150" i="1"/>
  <c r="AD150" i="1"/>
  <c r="AE150" i="1"/>
  <c r="AF150" i="1"/>
  <c r="AG150" i="1"/>
  <c r="AH150" i="1"/>
  <c r="AI150" i="1"/>
  <c r="AJ150" i="1"/>
  <c r="AK150" i="1"/>
  <c r="Z165" i="1"/>
  <c r="AB165" i="1"/>
  <c r="AC165" i="1"/>
  <c r="AD165" i="1"/>
  <c r="AE165" i="1"/>
  <c r="AF165" i="1"/>
  <c r="AG165" i="1"/>
  <c r="AH165" i="1"/>
  <c r="AI165" i="1"/>
  <c r="AJ165" i="1"/>
  <c r="AK165" i="1"/>
  <c r="AA170" i="1"/>
  <c r="AB170" i="1"/>
  <c r="AC170" i="1"/>
  <c r="AD170" i="1"/>
  <c r="AE170" i="1"/>
  <c r="AF170" i="1"/>
  <c r="AG170" i="1"/>
  <c r="AH170" i="1"/>
  <c r="AI170" i="1"/>
  <c r="AJ170" i="1"/>
  <c r="AK170" i="1"/>
  <c r="Z171" i="1"/>
  <c r="AA171" i="1"/>
  <c r="AB171" i="1"/>
  <c r="AC171" i="1"/>
  <c r="AD171" i="1"/>
  <c r="AE171" i="1"/>
  <c r="AF171" i="1"/>
  <c r="AG171" i="1"/>
  <c r="AI171" i="1"/>
  <c r="AJ171" i="1"/>
  <c r="AK171" i="1"/>
  <c r="Z169" i="1"/>
  <c r="AA169" i="1"/>
  <c r="AB169" i="1"/>
  <c r="AC169" i="1"/>
  <c r="AD169" i="1"/>
  <c r="AE169" i="1"/>
  <c r="AF169" i="1"/>
  <c r="AH169" i="1"/>
  <c r="AI169" i="1"/>
  <c r="AJ169" i="1"/>
  <c r="AK169" i="1"/>
  <c r="Z172" i="1"/>
  <c r="AA172" i="1"/>
  <c r="AB172" i="1"/>
  <c r="AC172" i="1"/>
  <c r="AD172" i="1"/>
  <c r="AE172" i="1"/>
  <c r="AF172" i="1"/>
  <c r="AG172" i="1"/>
  <c r="AH172" i="1"/>
  <c r="AI172" i="1"/>
  <c r="AJ172" i="1"/>
  <c r="Z173" i="1"/>
  <c r="AB173" i="1"/>
  <c r="AC173" i="1"/>
  <c r="AD173" i="1"/>
  <c r="AE173" i="1"/>
  <c r="AF173" i="1"/>
  <c r="AG173" i="1"/>
  <c r="AH173" i="1"/>
  <c r="AI173" i="1"/>
  <c r="AJ173" i="1"/>
  <c r="AK173" i="1"/>
  <c r="Z197" i="1"/>
  <c r="AB197" i="1"/>
  <c r="AC197" i="1"/>
  <c r="AD197" i="1"/>
  <c r="AE197" i="1"/>
  <c r="AF197" i="1"/>
  <c r="AG197" i="1"/>
  <c r="AH197" i="1"/>
  <c r="AI197" i="1"/>
  <c r="AJ197" i="1"/>
  <c r="AK197" i="1"/>
  <c r="Z187" i="1"/>
  <c r="AB187" i="1"/>
  <c r="AC187" i="1"/>
  <c r="AD187" i="1"/>
  <c r="AE187" i="1"/>
  <c r="AF187" i="1"/>
  <c r="AG187" i="1"/>
  <c r="AH187" i="1"/>
  <c r="AI187" i="1"/>
  <c r="AJ187" i="1"/>
  <c r="AK187" i="1"/>
  <c r="Z181" i="1"/>
  <c r="AA181" i="1"/>
  <c r="AB181" i="1"/>
  <c r="AC181" i="1"/>
  <c r="AE181" i="1"/>
  <c r="AF181" i="1"/>
  <c r="AG181" i="1"/>
  <c r="AH181" i="1"/>
  <c r="AI181" i="1"/>
  <c r="AJ181" i="1"/>
  <c r="AK181" i="1"/>
  <c r="Z192" i="1"/>
  <c r="AB192" i="1"/>
  <c r="AC192" i="1"/>
  <c r="AD192" i="1"/>
  <c r="AE192" i="1"/>
  <c r="AF192" i="1"/>
  <c r="AG192" i="1"/>
  <c r="AH192" i="1"/>
  <c r="AI192" i="1"/>
  <c r="AJ192" i="1"/>
  <c r="AK192" i="1"/>
  <c r="Z198" i="1"/>
  <c r="AB198" i="1"/>
  <c r="AC198" i="1"/>
  <c r="AD198" i="1"/>
  <c r="AE198" i="1"/>
  <c r="AF198" i="1"/>
  <c r="AG198" i="1"/>
  <c r="AH198" i="1"/>
  <c r="AI198" i="1"/>
  <c r="AJ198" i="1"/>
  <c r="AK198" i="1"/>
  <c r="Z175" i="1"/>
  <c r="AA175" i="1"/>
  <c r="AB175" i="1"/>
  <c r="AC175" i="1"/>
  <c r="AD175" i="1"/>
  <c r="AE175" i="1"/>
  <c r="AF175" i="1"/>
  <c r="AH175" i="1"/>
  <c r="AI175" i="1"/>
  <c r="AJ175" i="1"/>
  <c r="AK175" i="1"/>
  <c r="Z186" i="1"/>
  <c r="AA186" i="1"/>
  <c r="AB186" i="1"/>
  <c r="AC186" i="1"/>
  <c r="AD186" i="1"/>
  <c r="AE186" i="1"/>
  <c r="AF186" i="1"/>
  <c r="AH186" i="1"/>
  <c r="AI186" i="1"/>
  <c r="AJ186" i="1"/>
  <c r="AK186" i="1"/>
  <c r="Z188" i="1"/>
  <c r="AB188" i="1"/>
  <c r="AC188" i="1"/>
  <c r="AD188" i="1"/>
  <c r="AE188" i="1"/>
  <c r="AF188" i="1"/>
  <c r="AG188" i="1"/>
  <c r="AH188" i="1"/>
  <c r="AI188" i="1"/>
  <c r="AJ188" i="1"/>
  <c r="AK188" i="1"/>
  <c r="Z189" i="1"/>
  <c r="AA189" i="1"/>
  <c r="AB189" i="1"/>
  <c r="AC189" i="1"/>
  <c r="AD189" i="1"/>
  <c r="AE189" i="1"/>
  <c r="AG189" i="1"/>
  <c r="AH189" i="1"/>
  <c r="AI189" i="1"/>
  <c r="AJ189" i="1"/>
  <c r="AK189" i="1"/>
  <c r="Z193" i="1"/>
  <c r="AB193" i="1"/>
  <c r="AC193" i="1"/>
  <c r="AD193" i="1"/>
  <c r="AE193" i="1"/>
  <c r="AF193" i="1"/>
  <c r="AG193" i="1"/>
  <c r="AH193" i="1"/>
  <c r="AI193" i="1"/>
  <c r="AJ193" i="1"/>
  <c r="AK193" i="1"/>
  <c r="Z194" i="1"/>
  <c r="AB194" i="1"/>
  <c r="AC194" i="1"/>
  <c r="AD194" i="1"/>
  <c r="AE194" i="1"/>
  <c r="AF194" i="1"/>
  <c r="AG194" i="1"/>
  <c r="AH194" i="1"/>
  <c r="AI194" i="1"/>
  <c r="AJ194" i="1"/>
  <c r="AK194" i="1"/>
  <c r="Z176" i="1"/>
  <c r="AA176" i="1"/>
  <c r="AB176" i="1"/>
  <c r="AC176" i="1"/>
  <c r="AD176" i="1"/>
  <c r="AE176" i="1"/>
  <c r="AF176" i="1"/>
  <c r="AG176" i="1"/>
  <c r="AH176" i="1"/>
  <c r="AI176" i="1"/>
  <c r="AJ176" i="1"/>
  <c r="Z180" i="1"/>
  <c r="AA180" i="1"/>
  <c r="AB180" i="1"/>
  <c r="AD180" i="1"/>
  <c r="AE180" i="1"/>
  <c r="AF180" i="1"/>
  <c r="AG180" i="1"/>
  <c r="AH180" i="1"/>
  <c r="AI180" i="1"/>
  <c r="AJ180" i="1"/>
  <c r="AK180" i="1"/>
  <c r="Z182" i="1"/>
  <c r="AA182" i="1"/>
  <c r="AB182" i="1"/>
  <c r="AC182" i="1"/>
  <c r="AD182" i="1"/>
  <c r="AF182" i="1"/>
  <c r="AG182" i="1"/>
  <c r="AH182" i="1"/>
  <c r="AI182" i="1"/>
  <c r="AJ182" i="1"/>
  <c r="AK182" i="1"/>
  <c r="Z190" i="1"/>
  <c r="AB190" i="1"/>
  <c r="AC190" i="1"/>
  <c r="AD190" i="1"/>
  <c r="AE190" i="1"/>
  <c r="AF190" i="1"/>
  <c r="AG190" i="1"/>
  <c r="AH190" i="1"/>
  <c r="AI190" i="1"/>
  <c r="AJ190" i="1"/>
  <c r="AK190" i="1"/>
  <c r="Z177" i="1"/>
  <c r="AA177" i="1"/>
  <c r="AB177" i="1"/>
  <c r="AC177" i="1"/>
  <c r="AD177" i="1"/>
  <c r="AE177" i="1"/>
  <c r="AG177" i="1"/>
  <c r="AH177" i="1"/>
  <c r="AI177" i="1"/>
  <c r="AJ177" i="1"/>
  <c r="AK177" i="1"/>
  <c r="Z191" i="1"/>
  <c r="AA191" i="1"/>
  <c r="AB191" i="1"/>
  <c r="AC191" i="1"/>
  <c r="AD191" i="1"/>
  <c r="AE191" i="1"/>
  <c r="AG191" i="1"/>
  <c r="AH191" i="1"/>
  <c r="AI191" i="1"/>
  <c r="AJ191" i="1"/>
  <c r="AK191" i="1"/>
  <c r="Z178" i="1"/>
  <c r="AA178" i="1"/>
  <c r="AB178" i="1"/>
  <c r="AC178" i="1"/>
  <c r="AD178" i="1"/>
  <c r="AE178" i="1"/>
  <c r="AF178" i="1"/>
  <c r="AH178" i="1"/>
  <c r="AI178" i="1"/>
  <c r="AJ178" i="1"/>
  <c r="AK178" i="1"/>
  <c r="Z195" i="1"/>
  <c r="AA195" i="1"/>
  <c r="AB195" i="1"/>
  <c r="AC195" i="1"/>
  <c r="AD195" i="1"/>
  <c r="AF195" i="1"/>
  <c r="AG195" i="1"/>
  <c r="AH195" i="1"/>
  <c r="AI195" i="1"/>
  <c r="AJ195" i="1"/>
  <c r="AK195" i="1"/>
  <c r="Z174" i="1"/>
  <c r="AA174" i="1"/>
  <c r="AB174" i="1"/>
  <c r="AC174" i="1"/>
  <c r="AE174" i="1"/>
  <c r="AF174" i="1"/>
  <c r="AG174" i="1"/>
  <c r="AH174" i="1"/>
  <c r="AI174" i="1"/>
  <c r="AJ174" i="1"/>
  <c r="AK174" i="1"/>
  <c r="Z179" i="1"/>
  <c r="AA179" i="1"/>
  <c r="AB179" i="1"/>
  <c r="AC179" i="1"/>
  <c r="AD179" i="1"/>
  <c r="AF179" i="1"/>
  <c r="AG179" i="1"/>
  <c r="AH179" i="1"/>
  <c r="AI179" i="1"/>
  <c r="AJ179" i="1"/>
  <c r="AK179" i="1"/>
  <c r="Z183" i="1"/>
  <c r="AB183" i="1"/>
  <c r="AC183" i="1"/>
  <c r="AD183" i="1"/>
  <c r="AE183" i="1"/>
  <c r="AF183" i="1"/>
  <c r="AG183" i="1"/>
  <c r="AH183" i="1"/>
  <c r="AI183" i="1"/>
  <c r="AJ183" i="1"/>
  <c r="AK183" i="1"/>
  <c r="Z184" i="1"/>
  <c r="AA184" i="1"/>
  <c r="AB184" i="1"/>
  <c r="AC184" i="1"/>
  <c r="AD184" i="1"/>
  <c r="AE184" i="1"/>
  <c r="AF184" i="1"/>
  <c r="AG184" i="1"/>
  <c r="AH184" i="1"/>
  <c r="AI184" i="1"/>
  <c r="AK184" i="1"/>
  <c r="Z185" i="1"/>
  <c r="AA185" i="1"/>
  <c r="AB185" i="1"/>
  <c r="AC185" i="1"/>
  <c r="AD185" i="1"/>
  <c r="AE185" i="1"/>
  <c r="AF185" i="1"/>
  <c r="AG185" i="1"/>
  <c r="AH185" i="1"/>
  <c r="AI185" i="1"/>
  <c r="AK185" i="1"/>
  <c r="Z196" i="1"/>
  <c r="AB196" i="1"/>
  <c r="AC196" i="1"/>
  <c r="AD196" i="1"/>
  <c r="AE196" i="1"/>
  <c r="AF196" i="1"/>
  <c r="AG196" i="1"/>
  <c r="AH196" i="1"/>
  <c r="AI196" i="1"/>
  <c r="AJ196" i="1"/>
  <c r="AK196" i="1"/>
  <c r="Z222" i="1"/>
  <c r="AB222" i="1"/>
  <c r="AC222" i="1"/>
  <c r="AD222" i="1"/>
  <c r="AE222" i="1"/>
  <c r="AF222" i="1"/>
  <c r="AG222" i="1"/>
  <c r="AH222" i="1"/>
  <c r="AI222" i="1"/>
  <c r="AJ222" i="1"/>
  <c r="AK222" i="1"/>
  <c r="Z223" i="1"/>
  <c r="AB223" i="1"/>
  <c r="AC223" i="1"/>
  <c r="AD223" i="1"/>
  <c r="AE223" i="1"/>
  <c r="AF223" i="1"/>
  <c r="AG223" i="1"/>
  <c r="AH223" i="1"/>
  <c r="AI223" i="1"/>
  <c r="AJ223" i="1"/>
  <c r="AK223" i="1"/>
  <c r="Z219" i="1"/>
  <c r="AB219" i="1"/>
  <c r="AC219" i="1"/>
  <c r="AD219" i="1"/>
  <c r="AE219" i="1"/>
  <c r="AF219" i="1"/>
  <c r="AG219" i="1"/>
  <c r="AH219" i="1"/>
  <c r="AI219" i="1"/>
  <c r="AJ219" i="1"/>
  <c r="AK219" i="1"/>
  <c r="Z209" i="1"/>
  <c r="AA209" i="1"/>
  <c r="AB209" i="1"/>
  <c r="AD209" i="1"/>
  <c r="AE209" i="1"/>
  <c r="AF209" i="1"/>
  <c r="AG209" i="1"/>
  <c r="AH209" i="1"/>
  <c r="AI209" i="1"/>
  <c r="AJ209" i="1"/>
  <c r="AK209" i="1"/>
  <c r="Z216" i="1"/>
  <c r="AA216" i="1"/>
  <c r="AB216" i="1"/>
  <c r="AC216" i="1"/>
  <c r="AE216" i="1"/>
  <c r="AF216" i="1"/>
  <c r="AG216" i="1"/>
  <c r="AH216" i="1"/>
  <c r="AI216" i="1"/>
  <c r="AJ216" i="1"/>
  <c r="AK216" i="1"/>
  <c r="Z220" i="1"/>
  <c r="AA220" i="1"/>
  <c r="AB220" i="1"/>
  <c r="AD220" i="1"/>
  <c r="AE220" i="1"/>
  <c r="AF220" i="1"/>
  <c r="AG220" i="1"/>
  <c r="AH220" i="1"/>
  <c r="AI220" i="1"/>
  <c r="AJ220" i="1"/>
  <c r="AK220" i="1"/>
  <c r="Z224" i="1"/>
  <c r="AB224" i="1"/>
  <c r="AC224" i="1"/>
  <c r="AD224" i="1"/>
  <c r="AE224" i="1"/>
  <c r="AF224" i="1"/>
  <c r="AG224" i="1"/>
  <c r="AH224" i="1"/>
  <c r="AI224" i="1"/>
  <c r="AJ224" i="1"/>
  <c r="AK224" i="1"/>
  <c r="Z199" i="1"/>
  <c r="AA199" i="1"/>
  <c r="AB199" i="1"/>
  <c r="AC199" i="1"/>
  <c r="AD199" i="1"/>
  <c r="AE199" i="1"/>
  <c r="AF199" i="1"/>
  <c r="AG199" i="1"/>
  <c r="AH199" i="1"/>
  <c r="AI199" i="1"/>
  <c r="AJ199" i="1"/>
  <c r="Z203" i="1"/>
  <c r="AA203" i="1"/>
  <c r="AB203" i="1"/>
  <c r="AD203" i="1"/>
  <c r="AE203" i="1"/>
  <c r="AF203" i="1"/>
  <c r="AG203" i="1"/>
  <c r="AH203" i="1"/>
  <c r="AI203" i="1"/>
  <c r="AJ203" i="1"/>
  <c r="AK203" i="1"/>
  <c r="Z225" i="1"/>
  <c r="AB225" i="1"/>
  <c r="AC225" i="1"/>
  <c r="AD225" i="1"/>
  <c r="AE225" i="1"/>
  <c r="AF225" i="1"/>
  <c r="AG225" i="1"/>
  <c r="AH225" i="1"/>
  <c r="AI225" i="1"/>
  <c r="AJ225" i="1"/>
  <c r="AK225" i="1"/>
  <c r="Z204" i="1"/>
  <c r="AA204" i="1"/>
  <c r="AB204" i="1"/>
  <c r="AC204" i="1"/>
  <c r="AD204" i="1"/>
  <c r="AE204" i="1"/>
  <c r="AG204" i="1"/>
  <c r="AH204" i="1"/>
  <c r="AI204" i="1"/>
  <c r="AJ204" i="1"/>
  <c r="AK204" i="1"/>
  <c r="Z214" i="1"/>
  <c r="AA214" i="1"/>
  <c r="AB214" i="1"/>
  <c r="AC214" i="1"/>
  <c r="AE214" i="1"/>
  <c r="AF214" i="1"/>
  <c r="AG214" i="1"/>
  <c r="AH214" i="1"/>
  <c r="AI214" i="1"/>
  <c r="AJ214" i="1"/>
  <c r="AK214" i="1"/>
  <c r="Z226" i="1"/>
  <c r="AB226" i="1"/>
  <c r="AC226" i="1"/>
  <c r="AD226" i="1"/>
  <c r="AE226" i="1"/>
  <c r="AF226" i="1"/>
  <c r="AG226" i="1"/>
  <c r="AH226" i="1"/>
  <c r="AI226" i="1"/>
  <c r="AJ226" i="1"/>
  <c r="AK226" i="1"/>
  <c r="Z201" i="1"/>
  <c r="AA201" i="1"/>
  <c r="AB201" i="1"/>
  <c r="AC201" i="1"/>
  <c r="AD201" i="1"/>
  <c r="AF201" i="1"/>
  <c r="AG201" i="1"/>
  <c r="AH201" i="1"/>
  <c r="AI201" i="1"/>
  <c r="AJ201" i="1"/>
  <c r="AK201" i="1"/>
  <c r="Z215" i="1"/>
  <c r="AA215" i="1"/>
  <c r="AB215" i="1"/>
  <c r="AC215" i="1"/>
  <c r="AD215" i="1"/>
  <c r="AE215" i="1"/>
  <c r="AF215" i="1"/>
  <c r="AH215" i="1"/>
  <c r="AI215" i="1"/>
  <c r="AJ215" i="1"/>
  <c r="AK215" i="1"/>
  <c r="Z227" i="1"/>
  <c r="AB227" i="1"/>
  <c r="AC227" i="1"/>
  <c r="AD227" i="1"/>
  <c r="AE227" i="1"/>
  <c r="AF227" i="1"/>
  <c r="AG227" i="1"/>
  <c r="AH227" i="1"/>
  <c r="AI227" i="1"/>
  <c r="AJ227" i="1"/>
  <c r="AK227" i="1"/>
  <c r="Z233" i="1"/>
  <c r="AA233" i="1"/>
  <c r="AC233" i="1"/>
  <c r="AD233" i="1"/>
  <c r="AE233" i="1"/>
  <c r="AF233" i="1"/>
  <c r="AG233" i="1"/>
  <c r="AH233" i="1"/>
  <c r="AI233" i="1"/>
  <c r="AJ233" i="1"/>
  <c r="AK233" i="1"/>
  <c r="Z234" i="1"/>
  <c r="AA234" i="1"/>
  <c r="AB234" i="1"/>
  <c r="AD234" i="1"/>
  <c r="AE234" i="1"/>
  <c r="AF234" i="1"/>
  <c r="AG234" i="1"/>
  <c r="AH234" i="1"/>
  <c r="AI234" i="1"/>
  <c r="AJ234" i="1"/>
  <c r="AK234" i="1"/>
  <c r="Z202" i="1"/>
  <c r="AA202" i="1"/>
  <c r="AB202" i="1"/>
  <c r="AC202" i="1"/>
  <c r="AD202" i="1"/>
  <c r="AE202" i="1"/>
  <c r="AF202" i="1"/>
  <c r="AH202" i="1"/>
  <c r="AI202" i="1"/>
  <c r="AJ202" i="1"/>
  <c r="AK202" i="1"/>
  <c r="Z205" i="1"/>
  <c r="AA205" i="1"/>
  <c r="AB205" i="1"/>
  <c r="AC205" i="1"/>
  <c r="AE205" i="1"/>
  <c r="AF205" i="1"/>
  <c r="AG205" i="1"/>
  <c r="AH205" i="1"/>
  <c r="AI205" i="1"/>
  <c r="AJ205" i="1"/>
  <c r="AK205" i="1"/>
  <c r="Z206" i="1"/>
  <c r="AA206" i="1"/>
  <c r="AB206" i="1"/>
  <c r="AD206" i="1"/>
  <c r="AE206" i="1"/>
  <c r="AF206" i="1"/>
  <c r="AG206" i="1"/>
  <c r="AH206" i="1"/>
  <c r="AI206" i="1"/>
  <c r="AJ206" i="1"/>
  <c r="AK206" i="1"/>
  <c r="Z210" i="1"/>
  <c r="AA210" i="1"/>
  <c r="AB210" i="1"/>
  <c r="AC210" i="1"/>
  <c r="AD210" i="1"/>
  <c r="AF210" i="1"/>
  <c r="AG210" i="1"/>
  <c r="AH210" i="1"/>
  <c r="AI210" i="1"/>
  <c r="AJ210" i="1"/>
  <c r="AK210" i="1"/>
  <c r="Z211" i="1"/>
  <c r="AA211" i="1"/>
  <c r="AB211" i="1"/>
  <c r="AD211" i="1"/>
  <c r="AE211" i="1"/>
  <c r="AF211" i="1"/>
  <c r="AG211" i="1"/>
  <c r="AH211" i="1"/>
  <c r="AI211" i="1"/>
  <c r="AJ211" i="1"/>
  <c r="AK211" i="1"/>
  <c r="Z208" i="1"/>
  <c r="AA208" i="1"/>
  <c r="AB208" i="1"/>
  <c r="AC208" i="1"/>
  <c r="AD208" i="1"/>
  <c r="AE208" i="1"/>
  <c r="AG208" i="1"/>
  <c r="AH208" i="1"/>
  <c r="AI208" i="1"/>
  <c r="AJ208" i="1"/>
  <c r="AK208" i="1"/>
  <c r="Z212" i="1"/>
  <c r="AA212" i="1"/>
  <c r="AB212" i="1"/>
  <c r="AC212" i="1"/>
  <c r="AD212" i="1"/>
  <c r="AF212" i="1"/>
  <c r="AG212" i="1"/>
  <c r="AH212" i="1"/>
  <c r="AI212" i="1"/>
  <c r="AJ212" i="1"/>
  <c r="AK212" i="1"/>
  <c r="Z228" i="1"/>
  <c r="AB228" i="1"/>
  <c r="AC228" i="1"/>
  <c r="AD228" i="1"/>
  <c r="AE228" i="1"/>
  <c r="AF228" i="1"/>
  <c r="AG228" i="1"/>
  <c r="AH228" i="1"/>
  <c r="AI228" i="1"/>
  <c r="AJ228" i="1"/>
  <c r="AK228" i="1"/>
  <c r="Z200" i="1"/>
  <c r="AA200" i="1"/>
  <c r="AB200" i="1"/>
  <c r="AC200" i="1"/>
  <c r="AD200" i="1"/>
  <c r="AE200" i="1"/>
  <c r="AG200" i="1"/>
  <c r="AH200" i="1"/>
  <c r="AI200" i="1"/>
  <c r="AJ200" i="1"/>
  <c r="AK200" i="1"/>
  <c r="Z221" i="1"/>
  <c r="AA221" i="1"/>
  <c r="AC221" i="1"/>
  <c r="AD221" i="1"/>
  <c r="AE221" i="1"/>
  <c r="AF221" i="1"/>
  <c r="AG221" i="1"/>
  <c r="AH221" i="1"/>
  <c r="AI221" i="1"/>
  <c r="AJ221" i="1"/>
  <c r="AK221" i="1"/>
  <c r="Z229" i="1"/>
  <c r="AB229" i="1"/>
  <c r="AC229" i="1"/>
  <c r="AD229" i="1"/>
  <c r="AE229" i="1"/>
  <c r="AF229" i="1"/>
  <c r="AG229" i="1"/>
  <c r="AH229" i="1"/>
  <c r="AI229" i="1"/>
  <c r="AJ229" i="1"/>
  <c r="AK229" i="1"/>
  <c r="Z217" i="1"/>
  <c r="AA217" i="1"/>
  <c r="AB217" i="1"/>
  <c r="AC217" i="1"/>
  <c r="AD217" i="1"/>
  <c r="AF217" i="1"/>
  <c r="AG217" i="1"/>
  <c r="AH217" i="1"/>
  <c r="AI217" i="1"/>
  <c r="AJ217" i="1"/>
  <c r="AK217" i="1"/>
  <c r="Z213" i="1"/>
  <c r="AA213" i="1"/>
  <c r="AB213" i="1"/>
  <c r="AC213" i="1"/>
  <c r="AD213" i="1"/>
  <c r="AE213" i="1"/>
  <c r="AG213" i="1"/>
  <c r="AH213" i="1"/>
  <c r="AI213" i="1"/>
  <c r="AJ213" i="1"/>
  <c r="AK213" i="1"/>
  <c r="Z230" i="1"/>
  <c r="AB230" i="1"/>
  <c r="AC230" i="1"/>
  <c r="AD230" i="1"/>
  <c r="AE230" i="1"/>
  <c r="AF230" i="1"/>
  <c r="AG230" i="1"/>
  <c r="AH230" i="1"/>
  <c r="AI230" i="1"/>
  <c r="AJ230" i="1"/>
  <c r="AK230" i="1"/>
  <c r="Z231" i="1"/>
  <c r="AB231" i="1"/>
  <c r="AC231" i="1"/>
  <c r="AD231" i="1"/>
  <c r="AE231" i="1"/>
  <c r="AF231" i="1"/>
  <c r="AG231" i="1"/>
  <c r="AH231" i="1"/>
  <c r="AI231" i="1"/>
  <c r="AJ231" i="1"/>
  <c r="AK231" i="1"/>
  <c r="Z207" i="1"/>
  <c r="AA207" i="1"/>
  <c r="AB207" i="1"/>
  <c r="AD207" i="1"/>
  <c r="AE207" i="1"/>
  <c r="AF207" i="1"/>
  <c r="AG207" i="1"/>
  <c r="AH207" i="1"/>
  <c r="AI207" i="1"/>
  <c r="AJ207" i="1"/>
  <c r="AK207" i="1"/>
  <c r="Z218" i="1"/>
  <c r="AB218" i="1"/>
  <c r="AC218" i="1"/>
  <c r="AD218" i="1"/>
  <c r="AE218" i="1"/>
  <c r="AF218" i="1"/>
  <c r="AG218" i="1"/>
  <c r="AH218" i="1"/>
  <c r="AI218" i="1"/>
  <c r="AJ218" i="1"/>
  <c r="AK218" i="1"/>
  <c r="Z232" i="1"/>
  <c r="AB232" i="1"/>
  <c r="AC232" i="1"/>
  <c r="AD232" i="1"/>
  <c r="AE232" i="1"/>
  <c r="AF232" i="1"/>
  <c r="AG232" i="1"/>
  <c r="AH232" i="1"/>
  <c r="AI232" i="1"/>
  <c r="AJ232" i="1"/>
  <c r="AK232" i="1"/>
  <c r="Z235" i="1"/>
  <c r="AA235" i="1"/>
  <c r="AB235" i="1"/>
  <c r="AC235" i="1"/>
  <c r="AD235" i="1"/>
  <c r="AF235" i="1"/>
  <c r="AG235" i="1"/>
  <c r="AH235" i="1"/>
  <c r="AI235" i="1"/>
  <c r="AJ235" i="1"/>
  <c r="AK235" i="1"/>
  <c r="Z237" i="1"/>
  <c r="AB237" i="1"/>
  <c r="AC237" i="1"/>
  <c r="AD237" i="1"/>
  <c r="AE237" i="1"/>
  <c r="AF237" i="1"/>
  <c r="AG237" i="1"/>
  <c r="AH237" i="1"/>
  <c r="AI237" i="1"/>
  <c r="AJ237" i="1"/>
  <c r="AK237" i="1"/>
  <c r="Z236" i="1"/>
  <c r="AB236" i="1"/>
  <c r="AC236" i="1"/>
  <c r="AD236" i="1"/>
  <c r="AE236" i="1"/>
  <c r="AF236" i="1"/>
  <c r="AG236" i="1"/>
  <c r="AH236" i="1"/>
  <c r="AI236" i="1"/>
  <c r="AJ236" i="1"/>
  <c r="AK236" i="1"/>
  <c r="Z239" i="1"/>
  <c r="AA239" i="1"/>
  <c r="AB239" i="1"/>
  <c r="AC239" i="1"/>
  <c r="AE239" i="1"/>
  <c r="AF239" i="1"/>
  <c r="AG239" i="1"/>
  <c r="AH239" i="1"/>
  <c r="AI239" i="1"/>
  <c r="AJ239" i="1"/>
  <c r="AK239" i="1"/>
  <c r="Z238" i="1"/>
  <c r="AA238" i="1"/>
  <c r="AC238" i="1"/>
  <c r="AD238" i="1"/>
  <c r="AE238" i="1"/>
  <c r="AF238" i="1"/>
  <c r="AG238" i="1"/>
  <c r="AH238" i="1"/>
  <c r="AI238" i="1"/>
  <c r="AJ238" i="1"/>
  <c r="AK238" i="1"/>
  <c r="Z247" i="1"/>
  <c r="AA247" i="1"/>
  <c r="AB247" i="1"/>
  <c r="AC247" i="1"/>
  <c r="AE247" i="1"/>
  <c r="AF247" i="1"/>
  <c r="AG247" i="1"/>
  <c r="AH247" i="1"/>
  <c r="AI247" i="1"/>
  <c r="AJ247" i="1"/>
  <c r="AK247" i="1"/>
  <c r="Z248" i="1"/>
  <c r="AB248" i="1"/>
  <c r="AC248" i="1"/>
  <c r="AD248" i="1"/>
  <c r="AE248" i="1"/>
  <c r="AF248" i="1"/>
  <c r="AG248" i="1"/>
  <c r="AH248" i="1"/>
  <c r="AI248" i="1"/>
  <c r="AJ248" i="1"/>
  <c r="AK248" i="1"/>
  <c r="Z249" i="1"/>
  <c r="AA249" i="1"/>
  <c r="AB249" i="1"/>
  <c r="AC249" i="1"/>
  <c r="AD249" i="1"/>
  <c r="AF249" i="1"/>
  <c r="AG249" i="1"/>
  <c r="AH249" i="1"/>
  <c r="AI249" i="1"/>
  <c r="AJ249" i="1"/>
  <c r="AK249" i="1"/>
  <c r="Z242" i="1"/>
  <c r="AA242" i="1"/>
  <c r="AB242" i="1"/>
  <c r="AC242" i="1"/>
  <c r="AE242" i="1"/>
  <c r="AF242" i="1"/>
  <c r="AG242" i="1"/>
  <c r="AH242" i="1"/>
  <c r="AI242" i="1"/>
  <c r="AJ242" i="1"/>
  <c r="AK242" i="1"/>
  <c r="Z243" i="1"/>
  <c r="AA243" i="1"/>
  <c r="AC243" i="1"/>
  <c r="AD243" i="1"/>
  <c r="AE243" i="1"/>
  <c r="AF243" i="1"/>
  <c r="AG243" i="1"/>
  <c r="AH243" i="1"/>
  <c r="AI243" i="1"/>
  <c r="AJ243" i="1"/>
  <c r="AK243" i="1"/>
  <c r="Z241" i="1"/>
  <c r="AA241" i="1"/>
  <c r="AB241" i="1"/>
  <c r="AD241" i="1"/>
  <c r="AE241" i="1"/>
  <c r="AF241" i="1"/>
  <c r="AG241" i="1"/>
  <c r="AH241" i="1"/>
  <c r="AI241" i="1"/>
  <c r="AJ241" i="1"/>
  <c r="AK241" i="1"/>
  <c r="Z244" i="1"/>
  <c r="AA244" i="1"/>
  <c r="AB244" i="1"/>
  <c r="AC244" i="1"/>
  <c r="AD244" i="1"/>
  <c r="AF244" i="1"/>
  <c r="AG244" i="1"/>
  <c r="AH244" i="1"/>
  <c r="AI244" i="1"/>
  <c r="AJ244" i="1"/>
  <c r="AK244" i="1"/>
  <c r="Z240" i="1"/>
  <c r="AA240" i="1"/>
  <c r="AB240" i="1"/>
  <c r="AD240" i="1"/>
  <c r="AE240" i="1"/>
  <c r="AF240" i="1"/>
  <c r="AG240" i="1"/>
  <c r="AH240" i="1"/>
  <c r="AI240" i="1"/>
  <c r="AJ240" i="1"/>
  <c r="AK240" i="1"/>
  <c r="Z245" i="1"/>
  <c r="AA245" i="1"/>
  <c r="AC245" i="1"/>
  <c r="AD245" i="1"/>
  <c r="AE245" i="1"/>
  <c r="AF245" i="1"/>
  <c r="AG245" i="1"/>
  <c r="AH245" i="1"/>
  <c r="AI245" i="1"/>
  <c r="AJ245" i="1"/>
  <c r="AK245" i="1"/>
  <c r="Z246" i="1"/>
  <c r="AA246" i="1"/>
  <c r="AC246" i="1"/>
  <c r="AD246" i="1"/>
  <c r="AE246" i="1"/>
  <c r="AF246" i="1"/>
  <c r="AG246" i="1"/>
  <c r="AH246" i="1"/>
  <c r="AI246" i="1"/>
  <c r="AJ246" i="1"/>
  <c r="AK246" i="1"/>
  <c r="Z250" i="1"/>
  <c r="AA250" i="1"/>
  <c r="AB250" i="1"/>
  <c r="AC250" i="1"/>
  <c r="AE250" i="1"/>
  <c r="AF250" i="1"/>
  <c r="AG250" i="1"/>
  <c r="AH250" i="1"/>
  <c r="AI250" i="1"/>
  <c r="AJ250" i="1"/>
  <c r="AK250" i="1"/>
  <c r="Z251" i="1"/>
  <c r="AA251" i="1"/>
  <c r="AB251" i="1"/>
  <c r="AD251" i="1"/>
  <c r="AE251" i="1"/>
  <c r="AF251" i="1"/>
  <c r="AG251" i="1"/>
  <c r="AH251" i="1"/>
  <c r="AI251" i="1"/>
  <c r="AJ251" i="1"/>
  <c r="AK251" i="1"/>
  <c r="Z252" i="1"/>
  <c r="AB252" i="1"/>
  <c r="AC252" i="1"/>
  <c r="AD252" i="1"/>
  <c r="AE252" i="1"/>
  <c r="AF252" i="1"/>
  <c r="AG252" i="1"/>
  <c r="AH252" i="1"/>
  <c r="AI252" i="1"/>
  <c r="AJ252" i="1"/>
  <c r="AK252" i="1"/>
  <c r="Z253" i="1"/>
  <c r="AA253" i="1"/>
  <c r="AB253" i="1"/>
  <c r="AC253" i="1"/>
  <c r="AD253" i="1"/>
  <c r="AE253" i="1"/>
  <c r="AG253" i="1"/>
  <c r="AH253" i="1"/>
  <c r="AI253" i="1"/>
  <c r="AJ253" i="1"/>
  <c r="AK253" i="1"/>
  <c r="Z254" i="1"/>
  <c r="AA254" i="1"/>
  <c r="AB254" i="1"/>
  <c r="AC254" i="1"/>
  <c r="AD254" i="1"/>
  <c r="AE254" i="1"/>
  <c r="AG254" i="1"/>
  <c r="AH254" i="1"/>
  <c r="AI254" i="1"/>
  <c r="AJ254" i="1"/>
  <c r="AK254" i="1"/>
  <c r="AA257" i="1"/>
  <c r="AB257" i="1"/>
  <c r="AC257" i="1"/>
  <c r="AD257" i="1"/>
  <c r="AE257" i="1"/>
  <c r="AF257" i="1"/>
  <c r="AG257" i="1"/>
  <c r="AH257" i="1"/>
  <c r="AI257" i="1"/>
  <c r="AJ257" i="1"/>
  <c r="AK257" i="1"/>
  <c r="Z256" i="1"/>
  <c r="AA256" i="1"/>
  <c r="AB256" i="1"/>
  <c r="AC256" i="1"/>
  <c r="AD256" i="1"/>
  <c r="AE256" i="1"/>
  <c r="AG256" i="1"/>
  <c r="AH256" i="1"/>
  <c r="AI256" i="1"/>
  <c r="AJ256" i="1"/>
  <c r="AK256" i="1"/>
  <c r="Z255" i="1"/>
  <c r="AA255" i="1"/>
  <c r="AB255" i="1"/>
  <c r="AC255" i="1"/>
  <c r="AD255" i="1"/>
  <c r="AE255" i="1"/>
  <c r="AG255" i="1"/>
  <c r="AH255" i="1"/>
  <c r="AI255" i="1"/>
  <c r="AJ255" i="1"/>
  <c r="AK255" i="1"/>
  <c r="Z258" i="1"/>
  <c r="AA258" i="1"/>
  <c r="AB258" i="1"/>
  <c r="AC258" i="1"/>
  <c r="AD258" i="1"/>
  <c r="AE258" i="1"/>
  <c r="AG258" i="1"/>
  <c r="AH258" i="1"/>
  <c r="AI258" i="1"/>
  <c r="AJ258" i="1"/>
  <c r="AK258" i="1"/>
  <c r="Z259" i="1"/>
  <c r="AA259" i="1"/>
  <c r="AB259" i="1"/>
  <c r="AC259" i="1"/>
  <c r="AE259" i="1"/>
  <c r="AF259" i="1"/>
  <c r="AG259" i="1"/>
  <c r="AH259" i="1"/>
  <c r="AI259" i="1"/>
  <c r="AJ259" i="1"/>
  <c r="AK259" i="1"/>
  <c r="Z260" i="1"/>
  <c r="AB260" i="1"/>
  <c r="AC260" i="1"/>
  <c r="AD260" i="1"/>
  <c r="AE260" i="1"/>
  <c r="AF260" i="1"/>
  <c r="AG260" i="1"/>
  <c r="AH260" i="1"/>
  <c r="AI260" i="1"/>
  <c r="AJ260" i="1"/>
  <c r="AK260" i="1"/>
  <c r="Z261" i="1"/>
  <c r="AA261" i="1"/>
  <c r="AB261" i="1"/>
  <c r="AC261" i="1"/>
  <c r="AD261" i="1"/>
  <c r="AE261" i="1"/>
  <c r="AF261" i="1"/>
  <c r="AG261" i="1"/>
  <c r="AI261" i="1"/>
  <c r="AJ261" i="1"/>
  <c r="AK261" i="1"/>
  <c r="AA262" i="1"/>
  <c r="AB262" i="1"/>
  <c r="AC262" i="1"/>
  <c r="AD262" i="1"/>
  <c r="AE262" i="1"/>
  <c r="AF262" i="1"/>
  <c r="AG262" i="1"/>
  <c r="AH262" i="1"/>
  <c r="AI262" i="1"/>
  <c r="AJ262" i="1"/>
  <c r="AK262" i="1"/>
  <c r="Z263" i="1"/>
  <c r="AA263" i="1"/>
  <c r="AB263" i="1"/>
  <c r="AD263" i="1"/>
  <c r="AE263" i="1"/>
  <c r="AF263" i="1"/>
  <c r="AG263" i="1"/>
  <c r="AH263" i="1"/>
  <c r="AI263" i="1"/>
  <c r="AJ263" i="1"/>
  <c r="AK263" i="1"/>
  <c r="AA265" i="1"/>
  <c r="AB265" i="1"/>
  <c r="AC265" i="1"/>
  <c r="AD265" i="1"/>
  <c r="AE265" i="1"/>
  <c r="AF265" i="1"/>
  <c r="AG265" i="1"/>
  <c r="AH265" i="1"/>
  <c r="AI265" i="1"/>
  <c r="AJ265" i="1"/>
  <c r="AK265" i="1"/>
  <c r="Z264" i="1"/>
  <c r="AA264" i="1"/>
  <c r="AB264" i="1"/>
  <c r="AC264" i="1"/>
  <c r="AD264" i="1"/>
  <c r="AE264" i="1"/>
  <c r="AF264" i="1"/>
  <c r="AH264" i="1"/>
  <c r="AI264" i="1"/>
  <c r="AJ264" i="1"/>
  <c r="AK264" i="1"/>
  <c r="Z266" i="1"/>
  <c r="AA266" i="1"/>
  <c r="AC266" i="1"/>
  <c r="AD266" i="1"/>
  <c r="AE266" i="1"/>
  <c r="AF266" i="1"/>
  <c r="AG266" i="1"/>
  <c r="AH266" i="1"/>
  <c r="AI266" i="1"/>
  <c r="AJ266" i="1"/>
  <c r="AK266" i="1"/>
  <c r="Z267" i="1"/>
  <c r="AA267" i="1"/>
  <c r="AC267" i="1"/>
  <c r="AD267" i="1"/>
  <c r="AE267" i="1"/>
  <c r="AF267" i="1"/>
  <c r="AG267" i="1"/>
  <c r="AH267" i="1"/>
  <c r="AI267" i="1"/>
  <c r="AJ267" i="1"/>
  <c r="AK267" i="1"/>
  <c r="Z268" i="1"/>
  <c r="AB268" i="1"/>
  <c r="AC268" i="1"/>
  <c r="AD268" i="1"/>
  <c r="AE268" i="1"/>
  <c r="AF268" i="1"/>
  <c r="AG268" i="1"/>
  <c r="AH268" i="1"/>
  <c r="AI268" i="1"/>
  <c r="AJ268" i="1"/>
  <c r="AK268" i="1"/>
  <c r="Z274" i="1"/>
  <c r="AA274" i="1"/>
  <c r="AB274" i="1"/>
  <c r="AC274" i="1"/>
  <c r="AD274" i="1"/>
  <c r="AE274" i="1"/>
  <c r="AF274" i="1"/>
  <c r="AG274" i="1"/>
  <c r="AI274" i="1"/>
  <c r="AJ274" i="1"/>
  <c r="AK274" i="1"/>
  <c r="Z270" i="1"/>
  <c r="AA270" i="1"/>
  <c r="AB270" i="1"/>
  <c r="AC270" i="1"/>
  <c r="AD270" i="1"/>
  <c r="AE270" i="1"/>
  <c r="AG270" i="1"/>
  <c r="AH270" i="1"/>
  <c r="AI270" i="1"/>
  <c r="AJ270" i="1"/>
  <c r="AK270" i="1"/>
  <c r="Z277" i="1"/>
  <c r="AB277" i="1"/>
  <c r="AC277" i="1"/>
  <c r="AD277" i="1"/>
  <c r="AE277" i="1"/>
  <c r="AF277" i="1"/>
  <c r="AG277" i="1"/>
  <c r="AH277" i="1"/>
  <c r="AI277" i="1"/>
  <c r="AJ277" i="1"/>
  <c r="AK277" i="1"/>
  <c r="Z279" i="1"/>
  <c r="AB279" i="1"/>
  <c r="AC279" i="1"/>
  <c r="AD279" i="1"/>
  <c r="AE279" i="1"/>
  <c r="AF279" i="1"/>
  <c r="AG279" i="1"/>
  <c r="AH279" i="1"/>
  <c r="AI279" i="1"/>
  <c r="AJ279" i="1"/>
  <c r="AK279" i="1"/>
  <c r="Z271" i="1"/>
  <c r="AA271" i="1"/>
  <c r="AB271" i="1"/>
  <c r="AC271" i="1"/>
  <c r="AD271" i="1"/>
  <c r="AE271" i="1"/>
  <c r="AG271" i="1"/>
  <c r="AH271" i="1"/>
  <c r="AI271" i="1"/>
  <c r="AJ271" i="1"/>
  <c r="AK271" i="1"/>
  <c r="Z275" i="1"/>
  <c r="AA275" i="1"/>
  <c r="AB275" i="1"/>
  <c r="AC275" i="1"/>
  <c r="AD275" i="1"/>
  <c r="AF275" i="1"/>
  <c r="AG275" i="1"/>
  <c r="AH275" i="1"/>
  <c r="AI275" i="1"/>
  <c r="AJ275" i="1"/>
  <c r="AK275" i="1"/>
  <c r="Z276" i="1"/>
  <c r="AA276" i="1"/>
  <c r="AB276" i="1"/>
  <c r="AC276" i="1"/>
  <c r="AD276" i="1"/>
  <c r="AE276" i="1"/>
  <c r="AG276" i="1"/>
  <c r="AH276" i="1"/>
  <c r="AI276" i="1"/>
  <c r="AJ276" i="1"/>
  <c r="AK276" i="1"/>
  <c r="Z269" i="1"/>
  <c r="AA269" i="1"/>
  <c r="AC269" i="1"/>
  <c r="AD269" i="1"/>
  <c r="AE269" i="1"/>
  <c r="AF269" i="1"/>
  <c r="AG269" i="1"/>
  <c r="AH269" i="1"/>
  <c r="AI269" i="1"/>
  <c r="AJ269" i="1"/>
  <c r="AK269" i="1"/>
  <c r="Z273" i="1"/>
  <c r="AA273" i="1"/>
  <c r="AB273" i="1"/>
  <c r="AC273" i="1"/>
  <c r="AD273" i="1"/>
  <c r="AE273" i="1"/>
  <c r="AG273" i="1"/>
  <c r="AH273" i="1"/>
  <c r="AI273" i="1"/>
  <c r="AJ273" i="1"/>
  <c r="AK273" i="1"/>
  <c r="Z272" i="1"/>
  <c r="AA272" i="1"/>
  <c r="AB272" i="1"/>
  <c r="AC272" i="1"/>
  <c r="AD272" i="1"/>
  <c r="AE272" i="1"/>
  <c r="AG272" i="1"/>
  <c r="AH272" i="1"/>
  <c r="AI272" i="1"/>
  <c r="AJ272" i="1"/>
  <c r="AK272" i="1"/>
  <c r="Z278" i="1"/>
  <c r="AB278" i="1"/>
  <c r="AC278" i="1"/>
  <c r="AD278" i="1"/>
  <c r="AE278" i="1"/>
  <c r="AF278" i="1"/>
  <c r="AG278" i="1"/>
  <c r="AH278" i="1"/>
  <c r="AI278" i="1"/>
  <c r="AJ278" i="1"/>
  <c r="AK278" i="1"/>
  <c r="Z280" i="1"/>
  <c r="AB280" i="1"/>
  <c r="AC280" i="1"/>
  <c r="AD280" i="1"/>
  <c r="AE280" i="1"/>
  <c r="AF280" i="1"/>
  <c r="AG280" i="1"/>
  <c r="AH280" i="1"/>
  <c r="AI280" i="1"/>
  <c r="AJ280" i="1"/>
  <c r="AK280" i="1"/>
  <c r="Z281" i="1"/>
  <c r="AA281" i="1"/>
  <c r="AB281" i="1"/>
  <c r="AC281" i="1"/>
  <c r="AD281" i="1"/>
  <c r="AE281" i="1"/>
  <c r="AF281" i="1"/>
  <c r="AG281" i="1"/>
  <c r="AH281" i="1"/>
  <c r="AI281" i="1"/>
  <c r="AJ281" i="1"/>
  <c r="AK281" i="1"/>
  <c r="Z282" i="1"/>
  <c r="AA282" i="1"/>
  <c r="AB282" i="1"/>
  <c r="AC282" i="1"/>
  <c r="AD282" i="1"/>
  <c r="AE282" i="1"/>
  <c r="AF282" i="1"/>
  <c r="AG282" i="1"/>
  <c r="AH282" i="1"/>
  <c r="AI282" i="1"/>
  <c r="AJ282" i="1"/>
  <c r="AK282" i="1"/>
  <c r="Z283" i="1"/>
  <c r="AA283" i="1"/>
  <c r="AB283" i="1"/>
  <c r="AC283" i="1"/>
  <c r="AD283" i="1"/>
  <c r="AE283" i="1"/>
  <c r="AF283" i="1"/>
  <c r="AG283" i="1"/>
  <c r="AH283" i="1"/>
  <c r="AI283" i="1"/>
  <c r="AJ283" i="1"/>
  <c r="AK283" i="1"/>
  <c r="Z284" i="1"/>
  <c r="AA284" i="1"/>
  <c r="AB284" i="1"/>
  <c r="AC284" i="1"/>
  <c r="AD284" i="1"/>
  <c r="AE284" i="1"/>
  <c r="AF284" i="1"/>
  <c r="AG284" i="1"/>
  <c r="AH284" i="1"/>
  <c r="AI284" i="1"/>
  <c r="AJ284" i="1"/>
  <c r="AK284" i="1"/>
  <c r="Z285" i="1"/>
  <c r="AA285" i="1"/>
  <c r="AB285" i="1"/>
  <c r="AC285" i="1"/>
  <c r="AD285" i="1"/>
  <c r="AE285" i="1"/>
  <c r="AF285" i="1"/>
  <c r="AG285" i="1"/>
  <c r="AH285" i="1"/>
  <c r="AI285" i="1"/>
  <c r="AJ285" i="1"/>
  <c r="AK285" i="1"/>
  <c r="Z286" i="1"/>
  <c r="AA286" i="1"/>
  <c r="AB286" i="1"/>
  <c r="AC286" i="1"/>
  <c r="AD286" i="1"/>
  <c r="AE286" i="1"/>
  <c r="AF286" i="1"/>
  <c r="AG286" i="1"/>
  <c r="AH286" i="1"/>
  <c r="AI286" i="1"/>
  <c r="AJ286" i="1"/>
  <c r="AK286" i="1"/>
  <c r="Z287" i="1"/>
  <c r="AA287" i="1"/>
  <c r="AB287" i="1"/>
  <c r="AC287" i="1"/>
  <c r="AD287" i="1"/>
  <c r="AE287" i="1"/>
  <c r="AF287" i="1"/>
  <c r="AG287" i="1"/>
  <c r="AH287" i="1"/>
  <c r="AI287" i="1"/>
  <c r="AJ287" i="1"/>
  <c r="AK287" i="1"/>
  <c r="Z288" i="1"/>
  <c r="AA288" i="1"/>
  <c r="AB288" i="1"/>
  <c r="AC288" i="1"/>
  <c r="AD288" i="1"/>
  <c r="AE288" i="1"/>
  <c r="AF288" i="1"/>
  <c r="AG288" i="1"/>
  <c r="AH288" i="1"/>
  <c r="AI288" i="1"/>
  <c r="AJ288" i="1"/>
  <c r="AK288" i="1"/>
  <c r="Z289" i="1"/>
  <c r="AA289" i="1"/>
  <c r="AB289" i="1"/>
  <c r="AC289" i="1"/>
  <c r="AD289" i="1"/>
  <c r="AE289" i="1"/>
  <c r="AF289" i="1"/>
  <c r="AG289" i="1"/>
  <c r="AH289" i="1"/>
  <c r="AI289" i="1"/>
  <c r="AJ289" i="1"/>
  <c r="AK289" i="1"/>
  <c r="Z290" i="1"/>
  <c r="AA290" i="1"/>
  <c r="AB290" i="1"/>
  <c r="AC290" i="1"/>
  <c r="AD290" i="1"/>
  <c r="AE290" i="1"/>
  <c r="AF290" i="1"/>
  <c r="AG290" i="1"/>
  <c r="AH290" i="1"/>
  <c r="AI290" i="1"/>
  <c r="AJ290" i="1"/>
  <c r="AK290" i="1"/>
  <c r="Z291" i="1"/>
  <c r="AA291" i="1"/>
  <c r="AB291" i="1"/>
  <c r="AC291" i="1"/>
  <c r="AD291" i="1"/>
  <c r="AE291" i="1"/>
  <c r="AF291" i="1"/>
  <c r="AG291" i="1"/>
  <c r="AH291" i="1"/>
  <c r="AI291" i="1"/>
  <c r="AJ291" i="1"/>
  <c r="AK291" i="1"/>
  <c r="Z292" i="1"/>
  <c r="AA292" i="1"/>
  <c r="AB292" i="1"/>
  <c r="AC292" i="1"/>
  <c r="AD292" i="1"/>
  <c r="AE292" i="1"/>
  <c r="AF292" i="1"/>
  <c r="AG292" i="1"/>
  <c r="AH292" i="1"/>
  <c r="AI292" i="1"/>
  <c r="AJ292" i="1"/>
  <c r="AK292" i="1"/>
  <c r="Z293" i="1"/>
  <c r="AA293" i="1"/>
  <c r="AB293" i="1"/>
  <c r="AC293" i="1"/>
  <c r="AD293" i="1"/>
  <c r="AE293" i="1"/>
  <c r="AF293" i="1"/>
  <c r="AG293" i="1"/>
  <c r="AH293" i="1"/>
  <c r="AI293" i="1"/>
  <c r="AJ293" i="1"/>
  <c r="AK293" i="1"/>
  <c r="Z49" i="1"/>
  <c r="AA49" i="1"/>
  <c r="AB49" i="1"/>
  <c r="AC49" i="1"/>
  <c r="AD49" i="1"/>
  <c r="AF49" i="1"/>
  <c r="AG49" i="1"/>
  <c r="AH49" i="1"/>
  <c r="AI49" i="1"/>
  <c r="AJ49" i="1"/>
  <c r="AK49" i="1"/>
  <c r="Z50" i="1"/>
  <c r="AA50" i="1"/>
  <c r="AB50" i="1"/>
  <c r="AC50" i="1"/>
  <c r="AD50" i="1"/>
  <c r="AF50" i="1"/>
  <c r="AG50" i="1"/>
  <c r="AH50" i="1"/>
  <c r="AI50" i="1"/>
  <c r="AJ50" i="1"/>
  <c r="AK50" i="1"/>
  <c r="Z51" i="1"/>
  <c r="AA51" i="1"/>
  <c r="AB51" i="1"/>
  <c r="AC51" i="1"/>
  <c r="AD51" i="1"/>
  <c r="AF51" i="1"/>
  <c r="AG51" i="1"/>
  <c r="AH51" i="1"/>
  <c r="AI51" i="1"/>
  <c r="AJ51" i="1"/>
  <c r="AK51" i="1"/>
  <c r="AA54" i="1"/>
  <c r="AB54" i="1"/>
  <c r="AC54" i="1"/>
  <c r="AD54" i="1"/>
  <c r="AE54" i="1"/>
  <c r="AF54" i="1"/>
  <c r="AG54" i="1"/>
  <c r="AH54" i="1"/>
  <c r="AI54" i="1"/>
  <c r="AJ54" i="1"/>
  <c r="AK54" i="1"/>
  <c r="Z53" i="1"/>
  <c r="AA53" i="1"/>
  <c r="AB53" i="1"/>
  <c r="AC53" i="1"/>
  <c r="AE53" i="1"/>
  <c r="AF53" i="1"/>
  <c r="AG53" i="1"/>
  <c r="AH53" i="1"/>
  <c r="AI53" i="1"/>
  <c r="AJ53" i="1"/>
  <c r="AK53" i="1"/>
  <c r="Z55" i="1"/>
  <c r="AA55" i="1"/>
  <c r="AC55" i="1"/>
  <c r="AD55" i="1"/>
  <c r="AE55" i="1"/>
  <c r="AF55" i="1"/>
  <c r="AG55" i="1"/>
  <c r="AH55" i="1"/>
  <c r="AI55" i="1"/>
  <c r="AJ55" i="1"/>
  <c r="AK55" i="1"/>
  <c r="Z59" i="1"/>
  <c r="AA59" i="1"/>
  <c r="AB59" i="1"/>
  <c r="AD59" i="1"/>
  <c r="AE59" i="1"/>
  <c r="AF59" i="1"/>
  <c r="AG59" i="1"/>
  <c r="AH59" i="1"/>
  <c r="AI59" i="1"/>
  <c r="AJ59" i="1"/>
  <c r="AK59" i="1"/>
  <c r="Z56" i="1"/>
  <c r="AA56" i="1"/>
  <c r="AC56" i="1"/>
  <c r="AD56" i="1"/>
  <c r="AE56" i="1"/>
  <c r="AF56" i="1"/>
  <c r="AG56" i="1"/>
  <c r="AH56" i="1"/>
  <c r="AI56" i="1"/>
  <c r="AJ56" i="1"/>
  <c r="AK56" i="1"/>
  <c r="Z58" i="1"/>
  <c r="AB58" i="1"/>
  <c r="AC58" i="1"/>
  <c r="AD58" i="1"/>
  <c r="AE58" i="1"/>
  <c r="AF58" i="1"/>
  <c r="AG58" i="1"/>
  <c r="AH58" i="1"/>
  <c r="AI58" i="1"/>
  <c r="AJ58" i="1"/>
  <c r="AK58" i="1"/>
  <c r="Z57" i="1"/>
  <c r="AA57" i="1"/>
  <c r="AB57" i="1"/>
  <c r="AC57" i="1"/>
  <c r="AD57" i="1"/>
  <c r="AE57" i="1"/>
  <c r="AG57" i="1"/>
  <c r="AH57" i="1"/>
  <c r="AI57" i="1"/>
  <c r="AJ57" i="1"/>
  <c r="AK57" i="1"/>
  <c r="Z60" i="1"/>
  <c r="AA60" i="1"/>
  <c r="AB60" i="1"/>
  <c r="AC60" i="1"/>
  <c r="AD60" i="1"/>
  <c r="AF60" i="1"/>
  <c r="AG60" i="1"/>
  <c r="AH60" i="1"/>
  <c r="AI60" i="1"/>
  <c r="AJ60" i="1"/>
  <c r="AK60" i="1"/>
  <c r="Z61" i="1"/>
  <c r="AA61" i="1"/>
  <c r="AB61" i="1"/>
  <c r="AD61" i="1"/>
  <c r="AE61" i="1"/>
  <c r="AF61" i="1"/>
  <c r="AG61" i="1"/>
  <c r="AH61" i="1"/>
  <c r="AI61" i="1"/>
  <c r="AJ61" i="1"/>
  <c r="AK61" i="1"/>
  <c r="Z62" i="1"/>
  <c r="AA62" i="1"/>
  <c r="AC62" i="1"/>
  <c r="AD62" i="1"/>
  <c r="AE62" i="1"/>
  <c r="AF62" i="1"/>
  <c r="AG62" i="1"/>
  <c r="AH62" i="1"/>
  <c r="AI62" i="1"/>
  <c r="AJ62" i="1"/>
  <c r="AK62" i="1"/>
  <c r="Z64" i="1"/>
  <c r="AB64" i="1"/>
  <c r="AC64" i="1"/>
  <c r="AD64" i="1"/>
  <c r="AE64" i="1"/>
  <c r="AF64" i="1"/>
  <c r="AG64" i="1"/>
  <c r="AH64" i="1"/>
  <c r="AI64" i="1"/>
  <c r="AJ64" i="1"/>
  <c r="AK64" i="1"/>
  <c r="Z63" i="1"/>
  <c r="AA63" i="1"/>
  <c r="AB63" i="1"/>
  <c r="AC63" i="1"/>
  <c r="AE63" i="1"/>
  <c r="AF63" i="1"/>
  <c r="AG63" i="1"/>
  <c r="AH63" i="1"/>
  <c r="AI63" i="1"/>
  <c r="AJ63" i="1"/>
  <c r="AK63" i="1"/>
  <c r="Z65" i="1"/>
  <c r="AA65" i="1"/>
  <c r="AB65" i="1"/>
  <c r="AD65" i="1"/>
  <c r="AE65" i="1"/>
  <c r="AF65" i="1"/>
  <c r="AG65" i="1"/>
  <c r="AH65" i="1"/>
  <c r="AI65" i="1"/>
  <c r="AJ65" i="1"/>
  <c r="AK65" i="1"/>
  <c r="Z66" i="1"/>
  <c r="AA66" i="1"/>
  <c r="AB66" i="1"/>
  <c r="AD66" i="1"/>
  <c r="AE66" i="1"/>
  <c r="AF66" i="1"/>
  <c r="AG66" i="1"/>
  <c r="AH66" i="1"/>
  <c r="AI66" i="1"/>
  <c r="AJ66" i="1"/>
  <c r="AK66" i="1"/>
  <c r="AA69" i="1"/>
  <c r="AB69" i="1"/>
  <c r="AC69" i="1"/>
  <c r="AD69" i="1"/>
  <c r="AE69" i="1"/>
  <c r="AF69" i="1"/>
  <c r="AG69" i="1"/>
  <c r="AH69" i="1"/>
  <c r="AI69" i="1"/>
  <c r="AJ69" i="1"/>
  <c r="AK69" i="1"/>
  <c r="Z70" i="1"/>
  <c r="AA70" i="1"/>
  <c r="AB70" i="1"/>
  <c r="AC70" i="1"/>
  <c r="AD70" i="1"/>
  <c r="AE70" i="1"/>
  <c r="AG70" i="1"/>
  <c r="AH70" i="1"/>
  <c r="AI70" i="1"/>
  <c r="AJ70" i="1"/>
  <c r="AK70" i="1"/>
  <c r="Z71" i="1"/>
  <c r="AA71" i="1"/>
  <c r="AC71" i="1"/>
  <c r="AD71" i="1"/>
  <c r="AE71" i="1"/>
  <c r="AF71" i="1"/>
  <c r="AG71" i="1"/>
  <c r="AH71" i="1"/>
  <c r="AI71" i="1"/>
  <c r="AJ71" i="1"/>
  <c r="AK71" i="1"/>
  <c r="Z68" i="1"/>
  <c r="AB68" i="1"/>
  <c r="AC68" i="1"/>
  <c r="AD68" i="1"/>
  <c r="AE68" i="1"/>
  <c r="AF68" i="1"/>
  <c r="AG68" i="1"/>
  <c r="AH68" i="1"/>
  <c r="AI68" i="1"/>
  <c r="AJ68" i="1"/>
  <c r="AK68" i="1"/>
  <c r="Z72" i="1"/>
  <c r="AB72" i="1"/>
  <c r="AC72" i="1"/>
  <c r="AD72" i="1"/>
  <c r="AE72" i="1"/>
  <c r="AF72" i="1"/>
  <c r="AG72" i="1"/>
  <c r="AH72" i="1"/>
  <c r="AI72" i="1"/>
  <c r="AJ72" i="1"/>
  <c r="AK72" i="1"/>
  <c r="Z67" i="1"/>
  <c r="AA67" i="1"/>
  <c r="AB67" i="1"/>
  <c r="AC67" i="1"/>
  <c r="AD67" i="1"/>
  <c r="AE67" i="1"/>
  <c r="AG67" i="1"/>
  <c r="AH67" i="1"/>
  <c r="AI67" i="1"/>
  <c r="AJ67" i="1"/>
  <c r="AK67" i="1"/>
  <c r="Z79" i="1"/>
  <c r="AB79" i="1"/>
  <c r="AC79" i="1"/>
  <c r="AD79" i="1"/>
  <c r="AE79" i="1"/>
  <c r="AF79" i="1"/>
  <c r="AG79" i="1"/>
  <c r="AH79" i="1"/>
  <c r="AI79" i="1"/>
  <c r="AJ79" i="1"/>
  <c r="AK79" i="1"/>
  <c r="Z73" i="1"/>
  <c r="AA73" i="1"/>
  <c r="AB73" i="1"/>
  <c r="AC73" i="1"/>
  <c r="AD73" i="1"/>
  <c r="AE73" i="1"/>
  <c r="AG73" i="1"/>
  <c r="AH73" i="1"/>
  <c r="AI73" i="1"/>
  <c r="AJ73" i="1"/>
  <c r="AK73" i="1"/>
  <c r="Z74" i="1"/>
  <c r="AA74" i="1"/>
  <c r="AB74" i="1"/>
  <c r="AC74" i="1"/>
  <c r="AE74" i="1"/>
  <c r="AF74" i="1"/>
  <c r="AG74" i="1"/>
  <c r="AH74" i="1"/>
  <c r="AI74" i="1"/>
  <c r="AJ74" i="1"/>
  <c r="AK74" i="1"/>
  <c r="Z75" i="1"/>
  <c r="AA75" i="1"/>
  <c r="AB75" i="1"/>
  <c r="AC75" i="1"/>
  <c r="AD75" i="1"/>
  <c r="AE75" i="1"/>
  <c r="AG75" i="1"/>
  <c r="AH75" i="1"/>
  <c r="AI75" i="1"/>
  <c r="AJ75" i="1"/>
  <c r="AK75" i="1"/>
  <c r="Z76" i="1"/>
  <c r="AA76" i="1"/>
  <c r="AB76" i="1"/>
  <c r="AC76" i="1"/>
  <c r="AD76" i="1"/>
  <c r="AF76" i="1"/>
  <c r="AG76" i="1"/>
  <c r="AH76" i="1"/>
  <c r="AI76" i="1"/>
  <c r="AJ76" i="1"/>
  <c r="AK76" i="1"/>
  <c r="Z77" i="1"/>
  <c r="AA77" i="1"/>
  <c r="AB77" i="1"/>
  <c r="AC77" i="1"/>
  <c r="AD77" i="1"/>
  <c r="AF77" i="1"/>
  <c r="AG77" i="1"/>
  <c r="AH77" i="1"/>
  <c r="AI77" i="1"/>
  <c r="AJ77" i="1"/>
  <c r="AK77" i="1"/>
  <c r="Z78" i="1"/>
  <c r="AB78" i="1"/>
  <c r="AC78" i="1"/>
  <c r="AD78" i="1"/>
  <c r="AE78" i="1"/>
  <c r="AF78" i="1"/>
  <c r="AG78" i="1"/>
  <c r="AH78" i="1"/>
  <c r="AI78" i="1"/>
  <c r="AJ78" i="1"/>
  <c r="AK78" i="1"/>
  <c r="Z18" i="1"/>
  <c r="AA18" i="1"/>
  <c r="AC18" i="1"/>
  <c r="AD18" i="1"/>
  <c r="AE18" i="1"/>
  <c r="AF18" i="1"/>
  <c r="AG18" i="1"/>
  <c r="AH18" i="1"/>
  <c r="AI18" i="1"/>
  <c r="AJ18" i="1"/>
  <c r="AK18" i="1"/>
  <c r="Z19" i="1"/>
  <c r="AA19" i="1"/>
  <c r="AB19" i="1"/>
  <c r="AD19" i="1"/>
  <c r="AE19" i="1"/>
  <c r="AF19" i="1"/>
  <c r="AG19" i="1"/>
  <c r="AH19" i="1"/>
  <c r="AI19" i="1"/>
  <c r="AJ19" i="1"/>
  <c r="AK19" i="1"/>
  <c r="AA20" i="1"/>
  <c r="AB20" i="1"/>
  <c r="AC20" i="1"/>
  <c r="AD20" i="1"/>
  <c r="AE20" i="1"/>
  <c r="AF20" i="1"/>
  <c r="AG20" i="1"/>
  <c r="AH20" i="1"/>
  <c r="AI20" i="1"/>
  <c r="AJ20" i="1"/>
  <c r="AK20" i="1"/>
  <c r="AA21" i="1"/>
  <c r="AB21" i="1"/>
  <c r="AC21" i="1"/>
  <c r="AD21" i="1"/>
  <c r="AE21" i="1"/>
  <c r="AF21" i="1"/>
  <c r="AG21" i="1"/>
  <c r="AH21" i="1"/>
  <c r="AI21" i="1"/>
  <c r="AJ21" i="1"/>
  <c r="AK21" i="1"/>
  <c r="Z22" i="1"/>
  <c r="AB22" i="1"/>
  <c r="AC22" i="1"/>
  <c r="AD22" i="1"/>
  <c r="AE22" i="1"/>
  <c r="AF22" i="1"/>
  <c r="AG22" i="1"/>
  <c r="AH22" i="1"/>
  <c r="AI22" i="1"/>
  <c r="AJ22" i="1"/>
  <c r="AK22" i="1"/>
  <c r="Z25" i="1"/>
  <c r="AB25" i="1"/>
  <c r="AC25" i="1"/>
  <c r="AD25" i="1"/>
  <c r="AE25" i="1"/>
  <c r="AF25" i="1"/>
  <c r="AG25" i="1"/>
  <c r="AH25" i="1"/>
  <c r="AI25" i="1"/>
  <c r="AJ25" i="1"/>
  <c r="AK25" i="1"/>
  <c r="Z23" i="1"/>
  <c r="AA23" i="1"/>
  <c r="AB23" i="1"/>
  <c r="AC23" i="1"/>
  <c r="AE23" i="1"/>
  <c r="AF23" i="1"/>
  <c r="AG23" i="1"/>
  <c r="AH23" i="1"/>
  <c r="AI23" i="1"/>
  <c r="AJ23" i="1"/>
  <c r="AK23" i="1"/>
  <c r="Z24" i="1"/>
  <c r="AB24" i="1"/>
  <c r="AC24" i="1"/>
  <c r="AD24" i="1"/>
  <c r="AE24" i="1"/>
  <c r="AF24" i="1"/>
  <c r="AG24" i="1"/>
  <c r="AH24" i="1"/>
  <c r="AI24" i="1"/>
  <c r="AJ24" i="1"/>
  <c r="AK24" i="1"/>
  <c r="Z27" i="1"/>
  <c r="AB27" i="1"/>
  <c r="AC27" i="1"/>
  <c r="AD27" i="1"/>
  <c r="AE27" i="1"/>
  <c r="AF27" i="1"/>
  <c r="AG27" i="1"/>
  <c r="AH27" i="1"/>
  <c r="AI27" i="1"/>
  <c r="AJ27" i="1"/>
  <c r="AK27" i="1"/>
  <c r="Z26" i="1"/>
  <c r="AA26" i="1"/>
  <c r="AC26" i="1"/>
  <c r="AD26" i="1"/>
  <c r="AE26" i="1"/>
  <c r="AF26" i="1"/>
  <c r="AG26" i="1"/>
  <c r="AH26" i="1"/>
  <c r="AI26" i="1"/>
  <c r="AJ26" i="1"/>
  <c r="AK26" i="1"/>
  <c r="Z31" i="1"/>
  <c r="AB31" i="1"/>
  <c r="AC31" i="1"/>
  <c r="AD31" i="1"/>
  <c r="AE31" i="1"/>
  <c r="AF31" i="1"/>
  <c r="AG31" i="1"/>
  <c r="AH31" i="1"/>
  <c r="AI31" i="1"/>
  <c r="AJ31" i="1"/>
  <c r="AK31" i="1"/>
  <c r="Z32" i="1"/>
  <c r="AB32" i="1"/>
  <c r="AC32" i="1"/>
  <c r="AD32" i="1"/>
  <c r="AE32" i="1"/>
  <c r="AF32" i="1"/>
  <c r="AG32" i="1"/>
  <c r="AH32" i="1"/>
  <c r="AI32" i="1"/>
  <c r="AJ32" i="1"/>
  <c r="AK32" i="1"/>
  <c r="Z29" i="1"/>
  <c r="AB29" i="1"/>
  <c r="AC29" i="1"/>
  <c r="AD29" i="1"/>
  <c r="AE29" i="1"/>
  <c r="AF29" i="1"/>
  <c r="AG29" i="1"/>
  <c r="AH29" i="1"/>
  <c r="AI29" i="1"/>
  <c r="AJ29" i="1"/>
  <c r="AK29" i="1"/>
  <c r="Z30" i="1"/>
  <c r="AB30" i="1"/>
  <c r="AC30" i="1"/>
  <c r="AD30" i="1"/>
  <c r="AE30" i="1"/>
  <c r="AF30" i="1"/>
  <c r="AG30" i="1"/>
  <c r="AH30" i="1"/>
  <c r="AI30" i="1"/>
  <c r="AJ30" i="1"/>
  <c r="AK30" i="1"/>
  <c r="Z28" i="1"/>
  <c r="AA28" i="1"/>
  <c r="AB28" i="1"/>
  <c r="AC28" i="1"/>
  <c r="AD28" i="1"/>
  <c r="AE28" i="1"/>
  <c r="AG28" i="1"/>
  <c r="AH28" i="1"/>
  <c r="AI28" i="1"/>
  <c r="AJ28" i="1"/>
  <c r="AK28" i="1"/>
  <c r="AA33" i="1"/>
  <c r="AB33" i="1"/>
  <c r="AC33" i="1"/>
  <c r="AD33" i="1"/>
  <c r="AE33" i="1"/>
  <c r="AF33" i="1"/>
  <c r="AG33" i="1"/>
  <c r="AH33" i="1"/>
  <c r="AI33" i="1"/>
  <c r="AJ33" i="1"/>
  <c r="AK33" i="1"/>
  <c r="Z34" i="1"/>
  <c r="AB34" i="1"/>
  <c r="AC34" i="1"/>
  <c r="AD34" i="1"/>
  <c r="AE34" i="1"/>
  <c r="AF34" i="1"/>
  <c r="AG34" i="1"/>
  <c r="AH34" i="1"/>
  <c r="AI34" i="1"/>
  <c r="AJ34" i="1"/>
  <c r="AK34" i="1"/>
  <c r="Z39" i="1"/>
  <c r="AA39" i="1"/>
  <c r="AB39" i="1"/>
  <c r="AC39" i="1"/>
  <c r="AE39" i="1"/>
  <c r="AF39" i="1"/>
  <c r="AG39" i="1"/>
  <c r="AH39" i="1"/>
  <c r="AI39" i="1"/>
  <c r="AJ39" i="1"/>
  <c r="AK39" i="1"/>
  <c r="AA40" i="1"/>
  <c r="AB40" i="1"/>
  <c r="AC40" i="1"/>
  <c r="AD40" i="1"/>
  <c r="AE40" i="1"/>
  <c r="AF40" i="1"/>
  <c r="AG40" i="1"/>
  <c r="AH40" i="1"/>
  <c r="AI40" i="1"/>
  <c r="AJ40" i="1"/>
  <c r="AK40" i="1"/>
  <c r="AA41" i="1"/>
  <c r="AB41" i="1"/>
  <c r="AC41" i="1"/>
  <c r="AD41" i="1"/>
  <c r="AE41" i="1"/>
  <c r="AF41" i="1"/>
  <c r="AG41" i="1"/>
  <c r="AH41" i="1"/>
  <c r="AI41" i="1"/>
  <c r="AJ41" i="1"/>
  <c r="AK41" i="1"/>
  <c r="Z38" i="1"/>
  <c r="AA38" i="1"/>
  <c r="AC38" i="1"/>
  <c r="AD38" i="1"/>
  <c r="AE38" i="1"/>
  <c r="AF38" i="1"/>
  <c r="AG38" i="1"/>
  <c r="AH38" i="1"/>
  <c r="AI38" i="1"/>
  <c r="AJ38" i="1"/>
  <c r="AK38" i="1"/>
  <c r="Z35" i="1"/>
  <c r="AA35" i="1"/>
  <c r="AB35" i="1"/>
  <c r="AD35" i="1"/>
  <c r="AE35" i="1"/>
  <c r="AF35" i="1"/>
  <c r="AG35" i="1"/>
  <c r="AH35" i="1"/>
  <c r="AI35" i="1"/>
  <c r="AJ35" i="1"/>
  <c r="AK35" i="1"/>
  <c r="Z36" i="1"/>
  <c r="AA36" i="1"/>
  <c r="AB36" i="1"/>
  <c r="AC36" i="1"/>
  <c r="AD36" i="1"/>
  <c r="AE36" i="1"/>
  <c r="AG36" i="1"/>
  <c r="AH36" i="1"/>
  <c r="AI36" i="1"/>
  <c r="AJ36" i="1"/>
  <c r="AK36" i="1"/>
  <c r="Z37" i="1"/>
  <c r="AB37" i="1"/>
  <c r="AC37" i="1"/>
  <c r="AD37" i="1"/>
  <c r="AE37" i="1"/>
  <c r="AF37" i="1"/>
  <c r="AG37" i="1"/>
  <c r="AH37" i="1"/>
  <c r="AI37" i="1"/>
  <c r="AJ37" i="1"/>
  <c r="AK37" i="1"/>
  <c r="Z42" i="1"/>
  <c r="AA42" i="1"/>
  <c r="AB42" i="1"/>
  <c r="AC42" i="1"/>
  <c r="AD42" i="1"/>
  <c r="AE42" i="1"/>
  <c r="AF42" i="1"/>
  <c r="AG42" i="1"/>
  <c r="AH42" i="1"/>
  <c r="AJ42" i="1"/>
  <c r="AK42" i="1"/>
  <c r="Z43" i="1"/>
  <c r="AA43" i="1"/>
  <c r="AB43" i="1"/>
  <c r="AC43" i="1"/>
  <c r="AD43" i="1"/>
  <c r="AE43" i="1"/>
  <c r="AF43" i="1"/>
  <c r="AG43" i="1"/>
  <c r="AH43" i="1"/>
  <c r="AJ43" i="1"/>
  <c r="AK43" i="1"/>
  <c r="Z44" i="1"/>
  <c r="AA44" i="1"/>
  <c r="AB44" i="1"/>
  <c r="AC44" i="1"/>
  <c r="AD44" i="1"/>
  <c r="AE44" i="1"/>
  <c r="AF44" i="1"/>
  <c r="AH44" i="1"/>
  <c r="AI44" i="1"/>
  <c r="AJ44" i="1"/>
  <c r="AK44" i="1"/>
  <c r="Z46" i="1"/>
  <c r="AB46" i="1"/>
  <c r="AC46" i="1"/>
  <c r="AD46" i="1"/>
  <c r="AE46" i="1"/>
  <c r="AF46" i="1"/>
  <c r="AG46" i="1"/>
  <c r="AH46" i="1"/>
  <c r="AI46" i="1"/>
  <c r="AJ46" i="1"/>
  <c r="AK46" i="1"/>
  <c r="AA45" i="1"/>
  <c r="AB45" i="1"/>
  <c r="AC45" i="1"/>
  <c r="AD45" i="1"/>
  <c r="AE45" i="1"/>
  <c r="AF45" i="1"/>
  <c r="AG45" i="1"/>
  <c r="AH45" i="1"/>
  <c r="AI45" i="1"/>
  <c r="AJ45" i="1"/>
  <c r="AK45" i="1"/>
  <c r="Z47" i="1"/>
  <c r="AB47" i="1"/>
  <c r="AC47" i="1"/>
  <c r="AD47" i="1"/>
  <c r="AE47" i="1"/>
  <c r="AF47" i="1"/>
  <c r="AG47" i="1"/>
  <c r="AH47" i="1"/>
  <c r="AI47" i="1"/>
  <c r="AJ47" i="1"/>
  <c r="AK47" i="1"/>
  <c r="Z52" i="1"/>
  <c r="AA52" i="1"/>
  <c r="AC52" i="1"/>
  <c r="AD52" i="1"/>
  <c r="AE52" i="1"/>
  <c r="AF52" i="1"/>
  <c r="AG52" i="1"/>
  <c r="AH52" i="1"/>
  <c r="AI52" i="1"/>
  <c r="AJ52" i="1"/>
  <c r="AK52" i="1"/>
  <c r="Z48" i="1"/>
  <c r="AA48" i="1"/>
  <c r="AB48" i="1"/>
  <c r="AC48" i="1"/>
  <c r="AD48" i="1"/>
  <c r="AF48" i="1"/>
  <c r="AG48" i="1"/>
  <c r="AH48" i="1"/>
  <c r="AI48" i="1"/>
  <c r="AJ48" i="1"/>
  <c r="AK48" i="1"/>
  <c r="Z15" i="1"/>
  <c r="AB15" i="1"/>
  <c r="AC15" i="1"/>
  <c r="AD15" i="1"/>
  <c r="AE15" i="1"/>
  <c r="AF15" i="1"/>
  <c r="AG15" i="1"/>
  <c r="AH15" i="1"/>
  <c r="AI15" i="1"/>
  <c r="AJ15" i="1"/>
  <c r="AK15" i="1"/>
  <c r="Z16" i="1"/>
  <c r="AB16" i="1"/>
  <c r="AC16" i="1"/>
  <c r="AD16" i="1"/>
  <c r="AE16" i="1"/>
  <c r="AF16" i="1"/>
  <c r="AG16" i="1"/>
  <c r="AH16" i="1"/>
  <c r="AI16" i="1"/>
  <c r="AJ16" i="1"/>
  <c r="AK16" i="1"/>
  <c r="Z13" i="1"/>
  <c r="AA13" i="1"/>
  <c r="AB13" i="1"/>
  <c r="AC13" i="1"/>
  <c r="AE13" i="1"/>
  <c r="AF13" i="1"/>
  <c r="AG13" i="1"/>
  <c r="AH13" i="1"/>
  <c r="AI13" i="1"/>
  <c r="AJ13" i="1"/>
  <c r="AK13" i="1"/>
  <c r="Z5" i="1"/>
  <c r="AB5" i="1"/>
  <c r="AC5" i="1"/>
  <c r="AD5" i="1"/>
  <c r="AE5" i="1"/>
  <c r="AF5" i="1"/>
  <c r="AG5" i="1"/>
  <c r="AH5" i="1"/>
  <c r="AI5" i="1"/>
  <c r="AJ5" i="1"/>
  <c r="AK5" i="1"/>
  <c r="Z8" i="1"/>
  <c r="AB8" i="1"/>
  <c r="AC8" i="1"/>
  <c r="AD8" i="1"/>
  <c r="AE8" i="1"/>
  <c r="AF8" i="1"/>
  <c r="AG8" i="1"/>
  <c r="AH8" i="1"/>
  <c r="AI8" i="1"/>
  <c r="AJ8" i="1"/>
  <c r="AK8" i="1"/>
  <c r="Z11" i="1"/>
  <c r="AB11" i="1"/>
  <c r="AC11" i="1"/>
  <c r="AD11" i="1"/>
  <c r="AE11" i="1"/>
  <c r="AF11" i="1"/>
  <c r="AG11" i="1"/>
  <c r="AH11" i="1"/>
  <c r="AI11" i="1"/>
  <c r="AJ11" i="1"/>
  <c r="AK11" i="1"/>
  <c r="Z12" i="1"/>
  <c r="AB12" i="1"/>
  <c r="AC12" i="1"/>
  <c r="AD12" i="1"/>
  <c r="AE12" i="1"/>
  <c r="AF12" i="1"/>
  <c r="AG12" i="1"/>
  <c r="AH12" i="1"/>
  <c r="AI12" i="1"/>
  <c r="AJ12" i="1"/>
  <c r="AK12" i="1"/>
  <c r="AA14" i="1"/>
  <c r="AB14" i="1"/>
  <c r="AC14" i="1"/>
  <c r="AD14" i="1"/>
  <c r="AE14" i="1"/>
  <c r="AF14" i="1"/>
  <c r="AG14" i="1"/>
  <c r="AH14" i="1"/>
  <c r="AI14" i="1"/>
  <c r="AJ14" i="1"/>
  <c r="AK14" i="1"/>
  <c r="Z17" i="1"/>
  <c r="AB17" i="1"/>
  <c r="AC17" i="1"/>
  <c r="AD17" i="1"/>
  <c r="AE17" i="1"/>
  <c r="AF17" i="1"/>
  <c r="AG17" i="1"/>
  <c r="AH17" i="1"/>
  <c r="AI17" i="1"/>
  <c r="AJ17" i="1"/>
  <c r="AK17" i="1"/>
  <c r="Z6" i="1"/>
  <c r="AB6" i="1"/>
  <c r="AC6" i="1"/>
  <c r="AD6" i="1"/>
  <c r="AE6" i="1"/>
  <c r="AF6" i="1"/>
  <c r="AG6" i="1"/>
  <c r="AH6" i="1"/>
  <c r="AI6" i="1"/>
  <c r="AJ6" i="1"/>
  <c r="AK6" i="1"/>
  <c r="Z7" i="1"/>
  <c r="AA7" i="1"/>
  <c r="AB7" i="1"/>
  <c r="AC7" i="1"/>
  <c r="AD7" i="1"/>
  <c r="AE7" i="1"/>
  <c r="AG7" i="1"/>
  <c r="AH7" i="1"/>
  <c r="AI7" i="1"/>
  <c r="AJ7" i="1"/>
  <c r="AK7" i="1"/>
  <c r="Z9" i="1"/>
  <c r="AA9" i="1"/>
  <c r="AC9" i="1"/>
  <c r="AD9" i="1"/>
  <c r="AE9" i="1"/>
  <c r="AF9" i="1"/>
  <c r="AG9" i="1"/>
  <c r="AH9" i="1"/>
  <c r="AI9" i="1"/>
  <c r="AJ9" i="1"/>
  <c r="AK9" i="1"/>
  <c r="Z4" i="1"/>
  <c r="AB4" i="1"/>
  <c r="AC4" i="1"/>
  <c r="AD4" i="1"/>
  <c r="AE4" i="1"/>
  <c r="AF4" i="1"/>
  <c r="AG4" i="1"/>
  <c r="AH4" i="1"/>
  <c r="AI4" i="1"/>
  <c r="AJ4" i="1"/>
  <c r="AK4" i="1"/>
  <c r="AB10" i="1"/>
  <c r="AC10" i="1"/>
  <c r="AD10" i="1"/>
  <c r="AE10" i="1"/>
  <c r="AF10" i="1"/>
  <c r="AG10" i="1"/>
  <c r="AH10" i="1"/>
  <c r="AI10" i="1"/>
  <c r="AJ10" i="1"/>
  <c r="AK10" i="1"/>
  <c r="AA10" i="1"/>
  <c r="K128" i="1" l="1"/>
  <c r="T199" i="1" l="1"/>
  <c r="U32" i="1"/>
  <c r="AA32" i="1" s="1"/>
  <c r="U95" i="1"/>
  <c r="AH95" i="1" s="1"/>
  <c r="U199" i="1"/>
  <c r="AK199" i="1" s="1"/>
  <c r="U163" i="1"/>
  <c r="AG163" i="1" s="1"/>
  <c r="U176" i="1"/>
  <c r="AK176" i="1" s="1"/>
  <c r="U6" i="1"/>
  <c r="AA6" i="1" s="1"/>
  <c r="U60" i="1"/>
  <c r="AE60" i="1" s="1"/>
  <c r="U242" i="1"/>
  <c r="AD242" i="1" s="1"/>
  <c r="U195" i="1"/>
  <c r="AE195" i="1" s="1"/>
  <c r="U217" i="1"/>
  <c r="AE217" i="1" s="1"/>
  <c r="U281" i="1"/>
  <c r="U282" i="1"/>
  <c r="U283" i="1"/>
  <c r="U284" i="1"/>
  <c r="U285" i="1"/>
  <c r="U286" i="1"/>
  <c r="U287" i="1"/>
  <c r="U288" i="1"/>
  <c r="U289" i="1"/>
  <c r="U290" i="1"/>
  <c r="U291" i="1"/>
  <c r="K228" i="1"/>
  <c r="M228" i="1"/>
  <c r="Q228" i="1"/>
  <c r="U228" i="1"/>
  <c r="AA228" i="1" s="1"/>
  <c r="K229" i="1"/>
  <c r="M229" i="1"/>
  <c r="Q229" i="1"/>
  <c r="U229" i="1"/>
  <c r="AA229" i="1" s="1"/>
  <c r="K223" i="1"/>
  <c r="M223" i="1"/>
  <c r="Q223" i="1"/>
  <c r="U223" i="1"/>
  <c r="AA223" i="1" s="1"/>
  <c r="K225" i="1"/>
  <c r="M225" i="1"/>
  <c r="Q225" i="1"/>
  <c r="U225" i="1"/>
  <c r="AA225" i="1" s="1"/>
  <c r="K226" i="1"/>
  <c r="M226" i="1"/>
  <c r="Q226" i="1"/>
  <c r="U226" i="1"/>
  <c r="AA226" i="1" s="1"/>
  <c r="K232" i="1"/>
  <c r="M232" i="1"/>
  <c r="Q232" i="1"/>
  <c r="U232" i="1"/>
  <c r="AA232" i="1" s="1"/>
  <c r="K224" i="1"/>
  <c r="M224" i="1"/>
  <c r="Q224" i="1"/>
  <c r="U224" i="1"/>
  <c r="AA224" i="1" s="1"/>
  <c r="K231" i="1"/>
  <c r="M231" i="1"/>
  <c r="Q231" i="1"/>
  <c r="U231" i="1"/>
  <c r="AA231" i="1" s="1"/>
  <c r="K222" i="1"/>
  <c r="M222" i="1"/>
  <c r="Q222" i="1"/>
  <c r="U222" i="1"/>
  <c r="AA222" i="1" s="1"/>
  <c r="K74" i="1"/>
  <c r="M74" i="1" s="1"/>
  <c r="U74" i="1"/>
  <c r="AD74" i="1" s="1"/>
  <c r="U59" i="1"/>
  <c r="AC59" i="1" s="1"/>
  <c r="Q74" i="1"/>
  <c r="D10" i="9"/>
  <c r="D11" i="9"/>
  <c r="D13" i="9" s="1"/>
  <c r="C65" i="5"/>
  <c r="C64" i="5"/>
  <c r="AK295" i="1"/>
  <c r="AA295" i="1"/>
  <c r="Z295" i="1"/>
  <c r="U293" i="1"/>
  <c r="Q293" i="1"/>
  <c r="M293" i="1"/>
  <c r="K293" i="1"/>
  <c r="U292" i="1"/>
  <c r="Q292" i="1"/>
  <c r="M292" i="1"/>
  <c r="K292" i="1"/>
  <c r="Q291" i="1"/>
  <c r="M291" i="1"/>
  <c r="K291" i="1"/>
  <c r="Q290" i="1"/>
  <c r="M290" i="1"/>
  <c r="K290" i="1"/>
  <c r="Q289" i="1"/>
  <c r="M289" i="1"/>
  <c r="K289" i="1"/>
  <c r="Q288" i="1"/>
  <c r="M288" i="1"/>
  <c r="K288" i="1"/>
  <c r="Q287" i="1"/>
  <c r="M287" i="1"/>
  <c r="K287" i="1"/>
  <c r="Q286" i="1"/>
  <c r="M286" i="1"/>
  <c r="K286" i="1"/>
  <c r="Q285" i="1"/>
  <c r="M285" i="1"/>
  <c r="K285" i="1"/>
  <c r="Q284" i="1"/>
  <c r="M284" i="1"/>
  <c r="K284" i="1"/>
  <c r="Q283" i="1"/>
  <c r="M283" i="1"/>
  <c r="K283" i="1"/>
  <c r="Q282" i="1"/>
  <c r="M282" i="1"/>
  <c r="K282" i="1"/>
  <c r="Q281" i="1"/>
  <c r="M281" i="1"/>
  <c r="K281" i="1"/>
  <c r="U227" i="1"/>
  <c r="AA227" i="1" s="1"/>
  <c r="Q227" i="1"/>
  <c r="M227" i="1"/>
  <c r="K227" i="1"/>
  <c r="U207" i="1"/>
  <c r="AC207" i="1" s="1"/>
  <c r="Q207" i="1"/>
  <c r="M207" i="1"/>
  <c r="K207" i="1"/>
  <c r="U218" i="1"/>
  <c r="AA218" i="1" s="1"/>
  <c r="Q218" i="1"/>
  <c r="M218" i="1"/>
  <c r="K218" i="1"/>
  <c r="U185" i="1"/>
  <c r="AJ185" i="1" s="1"/>
  <c r="Q185" i="1"/>
  <c r="M185" i="1"/>
  <c r="K185" i="1"/>
  <c r="U184" i="1"/>
  <c r="AJ184" i="1" s="1"/>
  <c r="Q184" i="1"/>
  <c r="M184" i="1"/>
  <c r="K184" i="1"/>
  <c r="U196" i="1"/>
  <c r="AA196" i="1" s="1"/>
  <c r="Q196" i="1"/>
  <c r="M196" i="1"/>
  <c r="K196" i="1"/>
  <c r="U150" i="1"/>
  <c r="AA150" i="1" s="1"/>
  <c r="Q150" i="1"/>
  <c r="M150" i="1"/>
  <c r="K150" i="1"/>
  <c r="U165" i="1"/>
  <c r="AA165" i="1" s="1"/>
  <c r="Q165" i="1"/>
  <c r="M165" i="1"/>
  <c r="K165" i="1"/>
  <c r="U78" i="1"/>
  <c r="AA78" i="1" s="1"/>
  <c r="Q78" i="1"/>
  <c r="M78" i="1"/>
  <c r="K78" i="1"/>
  <c r="U138" i="1"/>
  <c r="AC138" i="1" s="1"/>
  <c r="Q138" i="1"/>
  <c r="M138" i="1"/>
  <c r="K138" i="1"/>
  <c r="U133" i="1"/>
  <c r="AA133" i="1" s="1"/>
  <c r="Q133" i="1"/>
  <c r="M133" i="1"/>
  <c r="K133" i="1"/>
  <c r="U126" i="1"/>
  <c r="AD126" i="1" s="1"/>
  <c r="Q126" i="1"/>
  <c r="M126" i="1"/>
  <c r="K126" i="1"/>
  <c r="U129" i="1"/>
  <c r="AA129" i="1" s="1"/>
  <c r="Q129" i="1"/>
  <c r="M129" i="1"/>
  <c r="K129" i="1"/>
  <c r="U122" i="1"/>
  <c r="AA122" i="1" s="1"/>
  <c r="Q122" i="1"/>
  <c r="M122" i="1"/>
  <c r="K122" i="1"/>
  <c r="U104" i="1"/>
  <c r="AA104" i="1" s="1"/>
  <c r="Q104" i="1"/>
  <c r="M104" i="1"/>
  <c r="K104" i="1"/>
  <c r="U63" i="1"/>
  <c r="AD63" i="1" s="1"/>
  <c r="Q63" i="1"/>
  <c r="M63" i="1"/>
  <c r="K63" i="1"/>
  <c r="U11" i="1"/>
  <c r="AA11" i="1" s="1"/>
  <c r="Q11" i="1"/>
  <c r="M11" i="1"/>
  <c r="K11" i="1"/>
  <c r="U134" i="1"/>
  <c r="AA134" i="1" s="1"/>
  <c r="Q134" i="1"/>
  <c r="M134" i="1"/>
  <c r="K134" i="1"/>
  <c r="U53" i="1"/>
  <c r="AD53" i="1" s="1"/>
  <c r="Q53" i="1"/>
  <c r="M53" i="1"/>
  <c r="K53" i="1"/>
  <c r="U87" i="1"/>
  <c r="AA87" i="1" s="1"/>
  <c r="Q87" i="1"/>
  <c r="M87" i="1"/>
  <c r="K87" i="1"/>
  <c r="U37" i="1"/>
  <c r="AA37" i="1" s="1"/>
  <c r="Q37" i="1"/>
  <c r="M37" i="1"/>
  <c r="K37" i="1"/>
  <c r="U24" i="1"/>
  <c r="AA24" i="1" s="1"/>
  <c r="Q24" i="1"/>
  <c r="M24" i="1"/>
  <c r="K24" i="1"/>
  <c r="U23" i="1"/>
  <c r="AD23" i="1" s="1"/>
  <c r="Q23" i="1"/>
  <c r="M23" i="1"/>
  <c r="K23" i="1"/>
  <c r="U22" i="1"/>
  <c r="AA22" i="1" s="1"/>
  <c r="Q22" i="1"/>
  <c r="M22" i="1"/>
  <c r="K22" i="1"/>
  <c r="U5" i="1"/>
  <c r="AA5" i="1" s="1"/>
  <c r="Q5" i="1"/>
  <c r="M5" i="1"/>
  <c r="K5" i="1"/>
  <c r="U8" i="1"/>
  <c r="AA8" i="1" s="1"/>
  <c r="Q8" i="1"/>
  <c r="M8" i="1"/>
  <c r="K8" i="1"/>
  <c r="U262" i="1"/>
  <c r="Z262" i="1" s="1"/>
  <c r="Q262" i="1"/>
  <c r="M262" i="1"/>
  <c r="K262" i="1"/>
  <c r="U269" i="1"/>
  <c r="AB269" i="1" s="1"/>
  <c r="Q269" i="1"/>
  <c r="M269" i="1"/>
  <c r="K269" i="1"/>
  <c r="U273" i="1"/>
  <c r="AF273" i="1" s="1"/>
  <c r="Q273" i="1"/>
  <c r="M273" i="1"/>
  <c r="K273" i="1"/>
  <c r="U278" i="1"/>
  <c r="AA278" i="1" s="1"/>
  <c r="Q278" i="1"/>
  <c r="M278" i="1"/>
  <c r="K278" i="1"/>
  <c r="U272" i="1"/>
  <c r="AF272" i="1" s="1"/>
  <c r="Q272" i="1"/>
  <c r="M272" i="1"/>
  <c r="K272" i="1"/>
  <c r="U259" i="1"/>
  <c r="AD259" i="1" s="1"/>
  <c r="Q259" i="1"/>
  <c r="M259" i="1"/>
  <c r="K259" i="1"/>
  <c r="U250" i="1"/>
  <c r="AD250" i="1" s="1"/>
  <c r="Q250" i="1"/>
  <c r="M250" i="1"/>
  <c r="K250" i="1"/>
  <c r="U244" i="1"/>
  <c r="AE244" i="1" s="1"/>
  <c r="Q244" i="1"/>
  <c r="M244" i="1"/>
  <c r="K244" i="1"/>
  <c r="U240" i="1"/>
  <c r="AC240" i="1" s="1"/>
  <c r="Q240" i="1"/>
  <c r="K240" i="1"/>
  <c r="M240" i="1" s="1"/>
  <c r="U246" i="1"/>
  <c r="AB246" i="1" s="1"/>
  <c r="Q246" i="1"/>
  <c r="M246" i="1"/>
  <c r="K246" i="1"/>
  <c r="U245" i="1"/>
  <c r="AB245" i="1" s="1"/>
  <c r="Q245" i="1"/>
  <c r="M245" i="1"/>
  <c r="K245" i="1"/>
  <c r="U236" i="1"/>
  <c r="AA236" i="1" s="1"/>
  <c r="Q236" i="1"/>
  <c r="K236" i="1"/>
  <c r="M236" i="1" s="1"/>
  <c r="U213" i="1"/>
  <c r="AF213" i="1" s="1"/>
  <c r="Q213" i="1"/>
  <c r="M213" i="1"/>
  <c r="K213" i="1"/>
  <c r="U230" i="1"/>
  <c r="AA230" i="1" s="1"/>
  <c r="Q230" i="1"/>
  <c r="M230" i="1"/>
  <c r="K230" i="1"/>
  <c r="U155" i="1"/>
  <c r="AD155" i="1" s="1"/>
  <c r="Q155" i="1"/>
  <c r="M155" i="1"/>
  <c r="K155" i="1"/>
  <c r="U151" i="1"/>
  <c r="Z151" i="1" s="1"/>
  <c r="Q151" i="1"/>
  <c r="K151" i="1"/>
  <c r="M151" i="1" s="1"/>
  <c r="U130" i="1"/>
  <c r="AC130" i="1" s="1"/>
  <c r="Q130" i="1"/>
  <c r="K130" i="1"/>
  <c r="M130" i="1" s="1"/>
  <c r="T128" i="1"/>
  <c r="U128" i="1" s="1"/>
  <c r="Z128" i="1" s="1"/>
  <c r="Q128" i="1"/>
  <c r="M128" i="1"/>
  <c r="U120" i="1"/>
  <c r="Z120" i="1" s="1"/>
  <c r="Q120" i="1"/>
  <c r="M120" i="1"/>
  <c r="K120" i="1"/>
  <c r="U106" i="1"/>
  <c r="Z106" i="1" s="1"/>
  <c r="Q106" i="1"/>
  <c r="M106" i="1"/>
  <c r="K106" i="1"/>
  <c r="U92" i="1"/>
  <c r="AF92" i="1" s="1"/>
  <c r="Q92" i="1"/>
  <c r="M92" i="1"/>
  <c r="K92" i="1"/>
  <c r="U77" i="1"/>
  <c r="AE77" i="1" s="1"/>
  <c r="Q77" i="1"/>
  <c r="M77" i="1"/>
  <c r="K77" i="1"/>
  <c r="U67" i="1"/>
  <c r="AF67" i="1" s="1"/>
  <c r="Q67" i="1"/>
  <c r="M67" i="1"/>
  <c r="K67" i="1"/>
  <c r="U61" i="1"/>
  <c r="AC61" i="1" s="1"/>
  <c r="Q61" i="1"/>
  <c r="M61" i="1"/>
  <c r="K61" i="1"/>
  <c r="T54" i="1"/>
  <c r="U54" i="1" s="1"/>
  <c r="Z54" i="1" s="1"/>
  <c r="Q54" i="1"/>
  <c r="K54" i="1"/>
  <c r="M54" i="1" s="1"/>
  <c r="U26" i="1"/>
  <c r="AB26" i="1" s="1"/>
  <c r="Q26" i="1"/>
  <c r="K26" i="1"/>
  <c r="M26" i="1" s="1"/>
  <c r="U28" i="1"/>
  <c r="AF28" i="1" s="1"/>
  <c r="Q28" i="1"/>
  <c r="K28" i="1"/>
  <c r="M28" i="1" s="1"/>
  <c r="U7" i="1"/>
  <c r="AF7" i="1" s="1"/>
  <c r="Q7" i="1"/>
  <c r="M7" i="1"/>
  <c r="K7" i="1"/>
  <c r="U160" i="1"/>
  <c r="AD160" i="1" s="1"/>
  <c r="Q160" i="1"/>
  <c r="M160" i="1"/>
  <c r="K160" i="1"/>
  <c r="U82" i="1"/>
  <c r="AB82" i="1" s="1"/>
  <c r="Q82" i="1"/>
  <c r="M82" i="1"/>
  <c r="K82" i="1"/>
  <c r="U88" i="1"/>
  <c r="AB88" i="1" s="1"/>
  <c r="Q88" i="1"/>
  <c r="M88" i="1"/>
  <c r="K88" i="1"/>
  <c r="U83" i="1"/>
  <c r="AB83" i="1" s="1"/>
  <c r="Q83" i="1"/>
  <c r="M83" i="1"/>
  <c r="K83" i="1"/>
  <c r="U200" i="1"/>
  <c r="AF200" i="1" s="1"/>
  <c r="Q200" i="1"/>
  <c r="M200" i="1"/>
  <c r="K200" i="1"/>
  <c r="Q217" i="1"/>
  <c r="M217" i="1"/>
  <c r="K217" i="1"/>
  <c r="U221" i="1"/>
  <c r="AB221" i="1" s="1"/>
  <c r="Q221" i="1"/>
  <c r="M221" i="1"/>
  <c r="K221" i="1"/>
  <c r="U125" i="1"/>
  <c r="AJ125" i="1" s="1"/>
  <c r="Q125" i="1"/>
  <c r="K125" i="1"/>
  <c r="M125" i="1" s="1"/>
  <c r="U99" i="1"/>
  <c r="AA99" i="1" s="1"/>
  <c r="Q99" i="1"/>
  <c r="K99" i="1"/>
  <c r="M99" i="1" s="1"/>
  <c r="U94" i="1"/>
  <c r="AA94" i="1" s="1"/>
  <c r="Q94" i="1"/>
  <c r="M94" i="1"/>
  <c r="K94" i="1"/>
  <c r="U81" i="1"/>
  <c r="AJ81" i="1" s="1"/>
  <c r="Q81" i="1"/>
  <c r="K81" i="1"/>
  <c r="M81" i="1" s="1"/>
  <c r="U241" i="1"/>
  <c r="AC241" i="1" s="1"/>
  <c r="Q241" i="1"/>
  <c r="M241" i="1"/>
  <c r="K241" i="1"/>
  <c r="T179" i="1"/>
  <c r="U179" i="1" s="1"/>
  <c r="AE179" i="1" s="1"/>
  <c r="Q179" i="1"/>
  <c r="M179" i="1"/>
  <c r="K179" i="1"/>
  <c r="U183" i="1"/>
  <c r="AA183" i="1" s="1"/>
  <c r="Q183" i="1"/>
  <c r="M183" i="1"/>
  <c r="K183" i="1"/>
  <c r="U146" i="1"/>
  <c r="AA146" i="1" s="1"/>
  <c r="Q146" i="1"/>
  <c r="M146" i="1"/>
  <c r="K146" i="1"/>
  <c r="U147" i="1"/>
  <c r="AA147" i="1" s="1"/>
  <c r="Q147" i="1"/>
  <c r="M147" i="1"/>
  <c r="K147" i="1"/>
  <c r="U237" i="1"/>
  <c r="AA237" i="1" s="1"/>
  <c r="Q237" i="1"/>
  <c r="M237" i="1"/>
  <c r="K237" i="1"/>
  <c r="U174" i="1"/>
  <c r="AD174" i="1" s="1"/>
  <c r="Q174" i="1"/>
  <c r="M174" i="1"/>
  <c r="K174" i="1"/>
  <c r="U68" i="1"/>
  <c r="AA68" i="1" s="1"/>
  <c r="Q68" i="1"/>
  <c r="M68" i="1"/>
  <c r="K68" i="1"/>
  <c r="U156" i="1"/>
  <c r="AF156" i="1" s="1"/>
  <c r="Q156" i="1"/>
  <c r="M156" i="1"/>
  <c r="K156" i="1"/>
  <c r="U132" i="1"/>
  <c r="AB132" i="1" s="1"/>
  <c r="Q132" i="1"/>
  <c r="M132" i="1"/>
  <c r="K132" i="1"/>
  <c r="U124" i="1"/>
  <c r="AE124" i="1" s="1"/>
  <c r="Q124" i="1"/>
  <c r="M124" i="1"/>
  <c r="K124" i="1"/>
  <c r="T108" i="1"/>
  <c r="U108" i="1" s="1"/>
  <c r="AD108" i="1" s="1"/>
  <c r="Q108" i="1"/>
  <c r="M108" i="1"/>
  <c r="K108" i="1"/>
  <c r="T112" i="1"/>
  <c r="U112" i="1" s="1"/>
  <c r="AF112" i="1" s="1"/>
  <c r="Q112" i="1"/>
  <c r="M112" i="1"/>
  <c r="K112" i="1"/>
  <c r="U76" i="1"/>
  <c r="AE76" i="1" s="1"/>
  <c r="Q76" i="1"/>
  <c r="K76" i="1"/>
  <c r="M76" i="1" s="1"/>
  <c r="U64" i="1"/>
  <c r="AA64" i="1" s="1"/>
  <c r="Q64" i="1"/>
  <c r="M64" i="1"/>
  <c r="K64" i="1"/>
  <c r="U51" i="1"/>
  <c r="AE51" i="1" s="1"/>
  <c r="Q51" i="1"/>
  <c r="K51" i="1"/>
  <c r="M51" i="1" s="1"/>
  <c r="U50" i="1"/>
  <c r="AE50" i="1" s="1"/>
  <c r="Q50" i="1"/>
  <c r="K50" i="1"/>
  <c r="M50" i="1" s="1"/>
  <c r="U49" i="1"/>
  <c r="AE49" i="1" s="1"/>
  <c r="Q49" i="1"/>
  <c r="K49" i="1"/>
  <c r="M49" i="1" s="1"/>
  <c r="U48" i="1"/>
  <c r="AE48" i="1" s="1"/>
  <c r="Q48" i="1"/>
  <c r="K48" i="1"/>
  <c r="M48" i="1" s="1"/>
  <c r="U72" i="1"/>
  <c r="AA72" i="1" s="1"/>
  <c r="Q72" i="1"/>
  <c r="M72" i="1"/>
  <c r="K72" i="1"/>
  <c r="U55" i="1"/>
  <c r="AB55" i="1" s="1"/>
  <c r="Q55" i="1"/>
  <c r="K55" i="1"/>
  <c r="M55" i="1" s="1"/>
  <c r="R62" i="1"/>
  <c r="U62" i="1" s="1"/>
  <c r="AB62" i="1" s="1"/>
  <c r="Q62" i="1"/>
  <c r="M62" i="1"/>
  <c r="K62" i="1"/>
  <c r="U148" i="1"/>
  <c r="AD148" i="1" s="1"/>
  <c r="Q148" i="1"/>
  <c r="K148" i="1"/>
  <c r="M148" i="1" s="1"/>
  <c r="U13" i="1"/>
  <c r="Q13" i="1"/>
  <c r="K13" i="1"/>
  <c r="M13" i="1" s="1"/>
  <c r="U271" i="1"/>
  <c r="AF271" i="1" s="1"/>
  <c r="Q271" i="1"/>
  <c r="M271" i="1"/>
  <c r="K271" i="1"/>
  <c r="U275" i="1"/>
  <c r="AE275" i="1" s="1"/>
  <c r="Q275" i="1"/>
  <c r="M275" i="1"/>
  <c r="K275" i="1"/>
  <c r="T276" i="1"/>
  <c r="U276" i="1" s="1"/>
  <c r="AF276" i="1" s="1"/>
  <c r="Q276" i="1"/>
  <c r="M276" i="1"/>
  <c r="K276" i="1"/>
  <c r="U268" i="1"/>
  <c r="AA268" i="1" s="1"/>
  <c r="Q268" i="1"/>
  <c r="M268" i="1"/>
  <c r="K268" i="1"/>
  <c r="U264" i="1"/>
  <c r="AG264" i="1" s="1"/>
  <c r="Q264" i="1"/>
  <c r="M264" i="1"/>
  <c r="K264" i="1"/>
  <c r="U261" i="1"/>
  <c r="AH261" i="1" s="1"/>
  <c r="Q261" i="1"/>
  <c r="M261" i="1"/>
  <c r="K261" i="1"/>
  <c r="U258" i="1"/>
  <c r="AF258" i="1" s="1"/>
  <c r="Q258" i="1"/>
  <c r="M258" i="1"/>
  <c r="K258" i="1"/>
  <c r="U255" i="1"/>
  <c r="AF255" i="1" s="1"/>
  <c r="Q255" i="1"/>
  <c r="M255" i="1"/>
  <c r="K255" i="1"/>
  <c r="U243" i="1"/>
  <c r="AB243" i="1" s="1"/>
  <c r="Q243" i="1"/>
  <c r="M243" i="1"/>
  <c r="K243" i="1"/>
  <c r="U238" i="1"/>
  <c r="AB238" i="1" s="1"/>
  <c r="Q238" i="1"/>
  <c r="M238" i="1"/>
  <c r="K238" i="1"/>
  <c r="U206" i="1"/>
  <c r="AC206" i="1" s="1"/>
  <c r="Q206" i="1"/>
  <c r="K206" i="1"/>
  <c r="U210" i="1"/>
  <c r="AE210" i="1" s="1"/>
  <c r="Q210" i="1"/>
  <c r="M210" i="1"/>
  <c r="K210" i="1"/>
  <c r="U205" i="1"/>
  <c r="AD205" i="1" s="1"/>
  <c r="Q205" i="1"/>
  <c r="M205" i="1"/>
  <c r="K205" i="1"/>
  <c r="U211" i="1"/>
  <c r="AC211" i="1" s="1"/>
  <c r="Q211" i="1"/>
  <c r="M211" i="1"/>
  <c r="K211" i="1"/>
  <c r="U202" i="1"/>
  <c r="AG202" i="1" s="1"/>
  <c r="Q202" i="1"/>
  <c r="M202" i="1"/>
  <c r="K202" i="1"/>
  <c r="T208" i="1"/>
  <c r="U208" i="1" s="1"/>
  <c r="AF208" i="1" s="1"/>
  <c r="Q208" i="1"/>
  <c r="M208" i="1"/>
  <c r="K208" i="1"/>
  <c r="Q195" i="1"/>
  <c r="M195" i="1"/>
  <c r="K195" i="1"/>
  <c r="T178" i="1"/>
  <c r="U178" i="1" s="1"/>
  <c r="AG178" i="1" s="1"/>
  <c r="Q178" i="1"/>
  <c r="M178" i="1"/>
  <c r="K178" i="1"/>
  <c r="U169" i="1"/>
  <c r="AG169" i="1" s="1"/>
  <c r="Q169" i="1"/>
  <c r="M169" i="1"/>
  <c r="K169" i="1"/>
  <c r="U173" i="1"/>
  <c r="AA173" i="1" s="1"/>
  <c r="Q173" i="1"/>
  <c r="K173" i="1"/>
  <c r="M173" i="1" s="1"/>
  <c r="U145" i="1"/>
  <c r="AK145" i="1" s="1"/>
  <c r="Q145" i="1"/>
  <c r="K145" i="1"/>
  <c r="M145" i="1" s="1"/>
  <c r="U144" i="1"/>
  <c r="AK144" i="1" s="1"/>
  <c r="Q144" i="1"/>
  <c r="K144" i="1"/>
  <c r="M144" i="1" s="1"/>
  <c r="U172" i="1"/>
  <c r="AK172" i="1" s="1"/>
  <c r="Q172" i="1"/>
  <c r="K172" i="1"/>
  <c r="M172" i="1" s="1"/>
  <c r="U167" i="1"/>
  <c r="AC167" i="1" s="1"/>
  <c r="Q167" i="1"/>
  <c r="M167" i="1"/>
  <c r="K167" i="1"/>
  <c r="U152" i="1"/>
  <c r="AG152" i="1" s="1"/>
  <c r="Q152" i="1"/>
  <c r="M152" i="1"/>
  <c r="K152" i="1"/>
  <c r="U164" i="1"/>
  <c r="AH164" i="1" s="1"/>
  <c r="Q164" i="1"/>
  <c r="M164" i="1"/>
  <c r="K164" i="1"/>
  <c r="U212" i="1"/>
  <c r="AE212" i="1" s="1"/>
  <c r="Q212" i="1"/>
  <c r="M212" i="1"/>
  <c r="K212" i="1"/>
  <c r="U168" i="1"/>
  <c r="AA168" i="1" s="1"/>
  <c r="Q168" i="1"/>
  <c r="M168" i="1"/>
  <c r="K168" i="1"/>
  <c r="U149" i="1"/>
  <c r="AC149" i="1" s="1"/>
  <c r="Q149" i="1"/>
  <c r="M149" i="1"/>
  <c r="K149" i="1"/>
  <c r="U143" i="1"/>
  <c r="AF143" i="1" s="1"/>
  <c r="Q143" i="1"/>
  <c r="M143" i="1"/>
  <c r="K143" i="1"/>
  <c r="U142" i="1"/>
  <c r="AA142" i="1" s="1"/>
  <c r="Q142" i="1"/>
  <c r="M142" i="1"/>
  <c r="K142" i="1"/>
  <c r="U123" i="1"/>
  <c r="AK123" i="1" s="1"/>
  <c r="Q123" i="1"/>
  <c r="K123" i="1"/>
  <c r="M123" i="1" s="1"/>
  <c r="U118" i="1"/>
  <c r="AE118" i="1" s="1"/>
  <c r="Q118" i="1"/>
  <c r="M118" i="1"/>
  <c r="K118" i="1"/>
  <c r="U110" i="1"/>
  <c r="AF110" i="1" s="1"/>
  <c r="Q110" i="1"/>
  <c r="M110" i="1"/>
  <c r="K110" i="1"/>
  <c r="U113" i="1"/>
  <c r="AB113" i="1" s="1"/>
  <c r="Q113" i="1"/>
  <c r="M113" i="1"/>
  <c r="K113" i="1"/>
  <c r="U98" i="1"/>
  <c r="AF98" i="1" s="1"/>
  <c r="Q98" i="1"/>
  <c r="K98" i="1"/>
  <c r="M98" i="1" s="1"/>
  <c r="U36" i="1"/>
  <c r="AF36" i="1" s="1"/>
  <c r="Q36" i="1"/>
  <c r="K36" i="1"/>
  <c r="M36" i="1" s="1"/>
  <c r="U35" i="1"/>
  <c r="AC35" i="1" s="1"/>
  <c r="Q35" i="1"/>
  <c r="K35" i="1"/>
  <c r="M35" i="1" s="1"/>
  <c r="U25" i="1"/>
  <c r="AA25" i="1" s="1"/>
  <c r="Q25" i="1"/>
  <c r="K25" i="1"/>
  <c r="M25" i="1" s="1"/>
  <c r="U265" i="1"/>
  <c r="Z265" i="1" s="1"/>
  <c r="Q265" i="1"/>
  <c r="M265" i="1"/>
  <c r="K265" i="1"/>
  <c r="U254" i="1"/>
  <c r="AF254" i="1" s="1"/>
  <c r="Q254" i="1"/>
  <c r="M254" i="1"/>
  <c r="K254" i="1"/>
  <c r="U253" i="1"/>
  <c r="AF253" i="1" s="1"/>
  <c r="Q253" i="1"/>
  <c r="M253" i="1"/>
  <c r="K253" i="1"/>
  <c r="U248" i="1"/>
  <c r="AA248" i="1" s="1"/>
  <c r="Q248" i="1"/>
  <c r="M248" i="1"/>
  <c r="K248" i="1"/>
  <c r="U249" i="1"/>
  <c r="AE249" i="1" s="1"/>
  <c r="Q249" i="1"/>
  <c r="M249" i="1"/>
  <c r="K249" i="1"/>
  <c r="U247" i="1"/>
  <c r="AD247" i="1" s="1"/>
  <c r="Q247" i="1"/>
  <c r="M247" i="1"/>
  <c r="K247" i="1"/>
  <c r="U117" i="1"/>
  <c r="AG117" i="1" s="1"/>
  <c r="Q117" i="1"/>
  <c r="K117" i="1"/>
  <c r="M117" i="1" s="1"/>
  <c r="U201" i="1"/>
  <c r="AE201" i="1" s="1"/>
  <c r="Q201" i="1"/>
  <c r="M201" i="1"/>
  <c r="K201" i="1"/>
  <c r="U233" i="1"/>
  <c r="AB233" i="1" s="1"/>
  <c r="Q233" i="1"/>
  <c r="M233" i="1"/>
  <c r="K233" i="1"/>
  <c r="U215" i="1"/>
  <c r="AG215" i="1" s="1"/>
  <c r="Q215" i="1"/>
  <c r="K215" i="1"/>
  <c r="M215" i="1" s="1"/>
  <c r="U234" i="1"/>
  <c r="AC234" i="1" s="1"/>
  <c r="Q234" i="1"/>
  <c r="M234" i="1"/>
  <c r="K234" i="1"/>
  <c r="U191" i="1"/>
  <c r="AF191" i="1" s="1"/>
  <c r="Q191" i="1"/>
  <c r="M191" i="1"/>
  <c r="K191" i="1"/>
  <c r="U177" i="1"/>
  <c r="AF177" i="1" s="1"/>
  <c r="Q177" i="1"/>
  <c r="M177" i="1"/>
  <c r="K177" i="1"/>
  <c r="U157" i="1"/>
  <c r="Z157" i="1" s="1"/>
  <c r="Q157" i="1"/>
  <c r="M157" i="1"/>
  <c r="K157" i="1"/>
  <c r="U119" i="1"/>
  <c r="AJ119" i="1" s="1"/>
  <c r="Q119" i="1"/>
  <c r="K119" i="1"/>
  <c r="M119" i="1" s="1"/>
  <c r="U114" i="1"/>
  <c r="AF114" i="1" s="1"/>
  <c r="Q114" i="1"/>
  <c r="M114" i="1"/>
  <c r="K114" i="1"/>
  <c r="Q242" i="1"/>
  <c r="M242" i="1"/>
  <c r="K242" i="1"/>
  <c r="U71" i="1"/>
  <c r="AB71" i="1" s="1"/>
  <c r="Q71" i="1"/>
  <c r="M71" i="1"/>
  <c r="K71" i="1"/>
  <c r="U70" i="1"/>
  <c r="AF70" i="1" s="1"/>
  <c r="Q70" i="1"/>
  <c r="M70" i="1"/>
  <c r="K70" i="1"/>
  <c r="U44" i="1"/>
  <c r="AG44" i="1" s="1"/>
  <c r="Q44" i="1"/>
  <c r="K44" i="1"/>
  <c r="M44" i="1" s="1"/>
  <c r="U18" i="1"/>
  <c r="AB18" i="1" s="1"/>
  <c r="Q18" i="1"/>
  <c r="K18" i="1"/>
  <c r="M18" i="1" s="1"/>
  <c r="U38" i="1"/>
  <c r="AB38" i="1" s="1"/>
  <c r="Q38" i="1"/>
  <c r="K38" i="1"/>
  <c r="M38" i="1" s="1"/>
  <c r="U279" i="1"/>
  <c r="AA279" i="1" s="1"/>
  <c r="Q279" i="1"/>
  <c r="M279" i="1"/>
  <c r="K279" i="1"/>
  <c r="U256" i="1"/>
  <c r="AF256" i="1" s="1"/>
  <c r="Q256" i="1"/>
  <c r="M256" i="1"/>
  <c r="K256" i="1"/>
  <c r="U214" i="1"/>
  <c r="AD214" i="1" s="1"/>
  <c r="Q214" i="1"/>
  <c r="M214" i="1"/>
  <c r="K214" i="1"/>
  <c r="U204" i="1"/>
  <c r="AF204" i="1" s="1"/>
  <c r="Q204" i="1"/>
  <c r="M204" i="1"/>
  <c r="K204" i="1"/>
  <c r="U180" i="1"/>
  <c r="AC180" i="1" s="1"/>
  <c r="Q180" i="1"/>
  <c r="M180" i="1"/>
  <c r="K180" i="1"/>
  <c r="U182" i="1"/>
  <c r="AE182" i="1" s="1"/>
  <c r="Q182" i="1"/>
  <c r="M182" i="1"/>
  <c r="K182" i="1"/>
  <c r="U190" i="1"/>
  <c r="AA190" i="1" s="1"/>
  <c r="Q190" i="1"/>
  <c r="M190" i="1"/>
  <c r="K190" i="1"/>
  <c r="U154" i="1"/>
  <c r="AF154" i="1" s="1"/>
  <c r="Q154" i="1"/>
  <c r="M154" i="1"/>
  <c r="K154" i="1"/>
  <c r="U166" i="1"/>
  <c r="AA166" i="1" s="1"/>
  <c r="Q166" i="1"/>
  <c r="M166" i="1"/>
  <c r="K166" i="1"/>
  <c r="U141" i="1"/>
  <c r="AF141" i="1" s="1"/>
  <c r="Q141" i="1"/>
  <c r="M141" i="1"/>
  <c r="K141" i="1"/>
  <c r="U115" i="1"/>
  <c r="AA115" i="1" s="1"/>
  <c r="Q115" i="1"/>
  <c r="M115" i="1"/>
  <c r="K115" i="1"/>
  <c r="U101" i="1"/>
  <c r="AA101" i="1" s="1"/>
  <c r="Q101" i="1"/>
  <c r="M101" i="1"/>
  <c r="K101" i="1"/>
  <c r="U96" i="1"/>
  <c r="AF96" i="1" s="1"/>
  <c r="Q96" i="1"/>
  <c r="M96" i="1"/>
  <c r="K96" i="1"/>
  <c r="U89" i="1"/>
  <c r="AF89" i="1" s="1"/>
  <c r="Q89" i="1"/>
  <c r="M89" i="1"/>
  <c r="K89" i="1"/>
  <c r="U84" i="1"/>
  <c r="AF84" i="1" s="1"/>
  <c r="Q84" i="1"/>
  <c r="M84" i="1"/>
  <c r="K84" i="1"/>
  <c r="U73" i="1"/>
  <c r="AF73" i="1" s="1"/>
  <c r="Q73" i="1"/>
  <c r="M73" i="1"/>
  <c r="K73" i="1"/>
  <c r="U75" i="1"/>
  <c r="AF75" i="1" s="1"/>
  <c r="Q75" i="1"/>
  <c r="M75" i="1"/>
  <c r="K75" i="1"/>
  <c r="Q60" i="1"/>
  <c r="M60" i="1"/>
  <c r="K60" i="1"/>
  <c r="U57" i="1"/>
  <c r="AF57" i="1" s="1"/>
  <c r="Q57" i="1"/>
  <c r="M57" i="1"/>
  <c r="K57" i="1"/>
  <c r="U41" i="1"/>
  <c r="Z41" i="1" s="1"/>
  <c r="Q41" i="1"/>
  <c r="K41" i="1"/>
  <c r="M41" i="1" s="1"/>
  <c r="U40" i="1"/>
  <c r="Z40" i="1" s="1"/>
  <c r="Q40" i="1"/>
  <c r="K40" i="1"/>
  <c r="M40" i="1" s="1"/>
  <c r="U33" i="1"/>
  <c r="Z33" i="1" s="1"/>
  <c r="Q33" i="1"/>
  <c r="K33" i="1"/>
  <c r="M33" i="1" s="1"/>
  <c r="U27" i="1"/>
  <c r="AA27" i="1" s="1"/>
  <c r="Q27" i="1"/>
  <c r="K27" i="1"/>
  <c r="M27" i="1" s="1"/>
  <c r="U9" i="1"/>
  <c r="AB9" i="1" s="1"/>
  <c r="Q9" i="1"/>
  <c r="M9" i="1"/>
  <c r="K9" i="1"/>
  <c r="U16" i="1"/>
  <c r="AA16" i="1" s="1"/>
  <c r="Q16" i="1"/>
  <c r="K16" i="1"/>
  <c r="M16" i="1" s="1"/>
  <c r="U15" i="1"/>
  <c r="AA15" i="1" s="1"/>
  <c r="Q15" i="1"/>
  <c r="K15" i="1"/>
  <c r="M15" i="1" s="1"/>
  <c r="U12" i="1"/>
  <c r="AA12" i="1" s="1"/>
  <c r="Q12" i="1"/>
  <c r="M12" i="1"/>
  <c r="K12" i="1"/>
  <c r="Q6" i="1"/>
  <c r="M6" i="1"/>
  <c r="K6" i="1"/>
  <c r="U260" i="1"/>
  <c r="AA260" i="1" s="1"/>
  <c r="Q260" i="1"/>
  <c r="M260" i="1"/>
  <c r="K260" i="1"/>
  <c r="U239" i="1"/>
  <c r="AD239" i="1" s="1"/>
  <c r="Q239" i="1"/>
  <c r="M239" i="1"/>
  <c r="K239" i="1"/>
  <c r="U203" i="1"/>
  <c r="AC203" i="1" s="1"/>
  <c r="Q203" i="1"/>
  <c r="M203" i="1"/>
  <c r="K203" i="1"/>
  <c r="U189" i="1"/>
  <c r="AF189" i="1" s="1"/>
  <c r="Q189" i="1"/>
  <c r="M189" i="1"/>
  <c r="K189" i="1"/>
  <c r="Q176" i="1"/>
  <c r="M176" i="1"/>
  <c r="K176" i="1"/>
  <c r="U194" i="1"/>
  <c r="AA194" i="1" s="1"/>
  <c r="Q194" i="1"/>
  <c r="M194" i="1"/>
  <c r="K194" i="1"/>
  <c r="U193" i="1"/>
  <c r="AA193" i="1" s="1"/>
  <c r="Q193" i="1"/>
  <c r="M193" i="1"/>
  <c r="K193" i="1"/>
  <c r="U186" i="1"/>
  <c r="AG186" i="1" s="1"/>
  <c r="Q186" i="1"/>
  <c r="M186" i="1"/>
  <c r="K186" i="1"/>
  <c r="U175" i="1"/>
  <c r="AG175" i="1" s="1"/>
  <c r="Q175" i="1"/>
  <c r="M175" i="1"/>
  <c r="K175" i="1"/>
  <c r="U188" i="1"/>
  <c r="AA188" i="1" s="1"/>
  <c r="Q188" i="1"/>
  <c r="M188" i="1"/>
  <c r="K188" i="1"/>
  <c r="U171" i="1"/>
  <c r="AH171" i="1" s="1"/>
  <c r="Q171" i="1"/>
  <c r="M171" i="1"/>
  <c r="K171" i="1"/>
  <c r="U162" i="1"/>
  <c r="AF162" i="1" s="1"/>
  <c r="Q162" i="1"/>
  <c r="M162" i="1"/>
  <c r="K162" i="1"/>
  <c r="Q163" i="1"/>
  <c r="M163" i="1"/>
  <c r="K163" i="1"/>
  <c r="U136" i="1"/>
  <c r="AE136" i="1" s="1"/>
  <c r="Q136" i="1"/>
  <c r="M136" i="1"/>
  <c r="K136" i="1"/>
  <c r="U100" i="1"/>
  <c r="AG100" i="1" s="1"/>
  <c r="Q100" i="1"/>
  <c r="M100" i="1"/>
  <c r="K100" i="1"/>
  <c r="U103" i="1"/>
  <c r="AB103" i="1" s="1"/>
  <c r="Q103" i="1"/>
  <c r="M103" i="1"/>
  <c r="K103" i="1"/>
  <c r="U97" i="1"/>
  <c r="AA97" i="1" s="1"/>
  <c r="Q97" i="1"/>
  <c r="M97" i="1"/>
  <c r="K97" i="1"/>
  <c r="U105" i="1"/>
  <c r="Z105" i="1" s="1"/>
  <c r="Q105" i="1"/>
  <c r="K105" i="1"/>
  <c r="M105" i="1" s="1"/>
  <c r="U90" i="1"/>
  <c r="AC90" i="1" s="1"/>
  <c r="Q90" i="1"/>
  <c r="M90" i="1"/>
  <c r="K90" i="1"/>
  <c r="U91" i="1"/>
  <c r="AF91" i="1" s="1"/>
  <c r="Q91" i="1"/>
  <c r="M91" i="1"/>
  <c r="K91" i="1"/>
  <c r="U80" i="1"/>
  <c r="AE80" i="1" s="1"/>
  <c r="Q80" i="1"/>
  <c r="M80" i="1"/>
  <c r="K80" i="1"/>
  <c r="U58" i="1"/>
  <c r="AA58" i="1" s="1"/>
  <c r="Q58" i="1"/>
  <c r="M58" i="1"/>
  <c r="K58" i="1"/>
  <c r="U56" i="1"/>
  <c r="AB56" i="1" s="1"/>
  <c r="Q56" i="1"/>
  <c r="M56" i="1"/>
  <c r="K56" i="1"/>
  <c r="U39" i="1"/>
  <c r="AD39" i="1" s="1"/>
  <c r="Q39" i="1"/>
  <c r="K39" i="1"/>
  <c r="M39" i="1" s="1"/>
  <c r="U17" i="1"/>
  <c r="AA17" i="1" s="1"/>
  <c r="Q17" i="1"/>
  <c r="K17" i="1"/>
  <c r="M17" i="1" s="1"/>
  <c r="U4" i="1"/>
  <c r="AA4" i="1" s="1"/>
  <c r="Q4" i="1"/>
  <c r="K4" i="1"/>
  <c r="M4" i="1" s="1"/>
  <c r="U277" i="1"/>
  <c r="AA277" i="1" s="1"/>
  <c r="Q277" i="1"/>
  <c r="M277" i="1"/>
  <c r="K277" i="1"/>
  <c r="U270" i="1"/>
  <c r="AF270" i="1" s="1"/>
  <c r="Q270" i="1"/>
  <c r="M270" i="1"/>
  <c r="K270" i="1"/>
  <c r="U267" i="1"/>
  <c r="AB267" i="1" s="1"/>
  <c r="Q267" i="1"/>
  <c r="M267" i="1"/>
  <c r="K267" i="1"/>
  <c r="U263" i="1"/>
  <c r="AC263" i="1" s="1"/>
  <c r="Q263" i="1"/>
  <c r="M263" i="1"/>
  <c r="K263" i="1"/>
  <c r="U252" i="1"/>
  <c r="AA252" i="1" s="1"/>
  <c r="Q252" i="1"/>
  <c r="M252" i="1"/>
  <c r="K252" i="1"/>
  <c r="U251" i="1"/>
  <c r="AC251" i="1" s="1"/>
  <c r="Q251" i="1"/>
  <c r="M251" i="1"/>
  <c r="K251" i="1"/>
  <c r="U111" i="1"/>
  <c r="AA111" i="1" s="1"/>
  <c r="Q111" i="1"/>
  <c r="M111" i="1"/>
  <c r="K111" i="1"/>
  <c r="U220" i="1"/>
  <c r="AC220" i="1" s="1"/>
  <c r="Q220" i="1"/>
  <c r="M220" i="1"/>
  <c r="K220" i="1"/>
  <c r="U209" i="1"/>
  <c r="AC209" i="1" s="1"/>
  <c r="Q209" i="1"/>
  <c r="M209" i="1"/>
  <c r="K209" i="1"/>
  <c r="Q199" i="1"/>
  <c r="M199" i="1"/>
  <c r="K199" i="1"/>
  <c r="U216" i="1"/>
  <c r="AD216" i="1" s="1"/>
  <c r="Q216" i="1"/>
  <c r="M216" i="1"/>
  <c r="K216" i="1"/>
  <c r="U181" i="1"/>
  <c r="AD181" i="1" s="1"/>
  <c r="Q181" i="1"/>
  <c r="M181" i="1"/>
  <c r="K181" i="1"/>
  <c r="U192" i="1"/>
  <c r="AA192" i="1" s="1"/>
  <c r="Q192" i="1"/>
  <c r="M192" i="1"/>
  <c r="K192" i="1"/>
  <c r="U170" i="1"/>
  <c r="Z170" i="1" s="1"/>
  <c r="Q170" i="1"/>
  <c r="K170" i="1"/>
  <c r="M170" i="1" s="1"/>
  <c r="U159" i="1"/>
  <c r="AC159" i="1" s="1"/>
  <c r="Q159" i="1"/>
  <c r="M159" i="1"/>
  <c r="K159" i="1"/>
  <c r="Q95" i="1"/>
  <c r="M95" i="1"/>
  <c r="K95" i="1"/>
  <c r="U137" i="1"/>
  <c r="AE137" i="1" s="1"/>
  <c r="Q137" i="1"/>
  <c r="M137" i="1"/>
  <c r="K137" i="1"/>
  <c r="U140" i="1"/>
  <c r="AA140" i="1" s="1"/>
  <c r="Q140" i="1"/>
  <c r="M140" i="1"/>
  <c r="K140" i="1"/>
  <c r="U127" i="1"/>
  <c r="AC127" i="1" s="1"/>
  <c r="Q127" i="1"/>
  <c r="M127" i="1"/>
  <c r="K127" i="1"/>
  <c r="U116" i="1"/>
  <c r="AA116" i="1" s="1"/>
  <c r="Q116" i="1"/>
  <c r="M116" i="1"/>
  <c r="K116" i="1"/>
  <c r="U109" i="1"/>
  <c r="AA109" i="1" s="1"/>
  <c r="Q109" i="1"/>
  <c r="M109" i="1"/>
  <c r="K109" i="1"/>
  <c r="U93" i="1"/>
  <c r="AA93" i="1" s="1"/>
  <c r="Q93" i="1"/>
  <c r="K93" i="1"/>
  <c r="M93" i="1" s="1"/>
  <c r="U85" i="1"/>
  <c r="AC85" i="1" s="1"/>
  <c r="Q85" i="1"/>
  <c r="K85" i="1"/>
  <c r="M85" i="1" s="1"/>
  <c r="U121" i="1"/>
  <c r="AC121" i="1" s="1"/>
  <c r="Q121" i="1"/>
  <c r="K121" i="1"/>
  <c r="M121" i="1" s="1"/>
  <c r="U86" i="1"/>
  <c r="AA86" i="1" s="1"/>
  <c r="Q86" i="1"/>
  <c r="M86" i="1"/>
  <c r="K86" i="1"/>
  <c r="U135" i="1"/>
  <c r="AF135" i="1" s="1"/>
  <c r="Q135" i="1"/>
  <c r="M135" i="1"/>
  <c r="K135" i="1"/>
  <c r="T65" i="1"/>
  <c r="U65" i="1" s="1"/>
  <c r="AC65" i="1" s="1"/>
  <c r="Q65" i="1"/>
  <c r="K65" i="1"/>
  <c r="M65" i="1" s="1"/>
  <c r="T66" i="1"/>
  <c r="U66" i="1" s="1"/>
  <c r="AC66" i="1" s="1"/>
  <c r="Q66" i="1"/>
  <c r="K66" i="1"/>
  <c r="M66" i="1" s="1"/>
  <c r="U198" i="1"/>
  <c r="AA198" i="1" s="1"/>
  <c r="Q198" i="1"/>
  <c r="M198" i="1"/>
  <c r="K198" i="1"/>
  <c r="U47" i="1"/>
  <c r="AA47" i="1" s="1"/>
  <c r="Q47" i="1"/>
  <c r="K47" i="1"/>
  <c r="M47" i="1" s="1"/>
  <c r="U45" i="1"/>
  <c r="Z45" i="1" s="1"/>
  <c r="Q45" i="1"/>
  <c r="M45" i="1"/>
  <c r="K45" i="1"/>
  <c r="T42" i="1"/>
  <c r="U42" i="1" s="1"/>
  <c r="AI42" i="1" s="1"/>
  <c r="AI300" i="1" s="1"/>
  <c r="Q42" i="1"/>
  <c r="K42" i="1"/>
  <c r="M42" i="1" s="1"/>
  <c r="T43" i="1"/>
  <c r="U43" i="1" s="1"/>
  <c r="AI43" i="1" s="1"/>
  <c r="Q43" i="1"/>
  <c r="K43" i="1"/>
  <c r="M43" i="1" s="1"/>
  <c r="U21" i="1"/>
  <c r="Z21" i="1" s="1"/>
  <c r="Q21" i="1"/>
  <c r="K21" i="1"/>
  <c r="M21" i="1" s="1"/>
  <c r="U20" i="1"/>
  <c r="Z20" i="1" s="1"/>
  <c r="Q20" i="1"/>
  <c r="K20" i="1"/>
  <c r="M20" i="1" s="1"/>
  <c r="U14" i="1"/>
  <c r="Z14" i="1" s="1"/>
  <c r="Q14" i="1"/>
  <c r="M14" i="1"/>
  <c r="K14" i="1"/>
  <c r="U10" i="1"/>
  <c r="Z10" i="1" s="1"/>
  <c r="Q10" i="1"/>
  <c r="M10" i="1"/>
  <c r="K10" i="1"/>
  <c r="U187" i="1"/>
  <c r="AA187" i="1" s="1"/>
  <c r="Q187" i="1"/>
  <c r="M187" i="1"/>
  <c r="K187" i="1"/>
  <c r="U161" i="1"/>
  <c r="AB161" i="1" s="1"/>
  <c r="Q161" i="1"/>
  <c r="M161" i="1"/>
  <c r="K161" i="1"/>
  <c r="U219" i="1"/>
  <c r="AA219" i="1" s="1"/>
  <c r="Q219" i="1"/>
  <c r="M219" i="1"/>
  <c r="K219" i="1"/>
  <c r="U131" i="1"/>
  <c r="Z131" i="1" s="1"/>
  <c r="Q131" i="1"/>
  <c r="M131" i="1"/>
  <c r="K131" i="1"/>
  <c r="U102" i="1"/>
  <c r="AA102" i="1" s="1"/>
  <c r="Q102" i="1"/>
  <c r="M102" i="1"/>
  <c r="K102" i="1"/>
  <c r="U107" i="1"/>
  <c r="AD107" i="1" s="1"/>
  <c r="Q107" i="1"/>
  <c r="M107" i="1"/>
  <c r="U79" i="1"/>
  <c r="AA79" i="1" s="1"/>
  <c r="Q79" i="1"/>
  <c r="K79" i="1"/>
  <c r="M79" i="1" s="1"/>
  <c r="Q59" i="1"/>
  <c r="M59" i="1"/>
  <c r="U52" i="1"/>
  <c r="AB52" i="1" s="1"/>
  <c r="Q52" i="1"/>
  <c r="K52" i="1"/>
  <c r="M52" i="1" s="1"/>
  <c r="U46" i="1"/>
  <c r="AA46" i="1" s="1"/>
  <c r="Q46" i="1"/>
  <c r="K46" i="1"/>
  <c r="M46" i="1" s="1"/>
  <c r="U34" i="1"/>
  <c r="AA34" i="1" s="1"/>
  <c r="Q34" i="1"/>
  <c r="M34" i="1"/>
  <c r="K34" i="1"/>
  <c r="U31" i="1"/>
  <c r="AA31" i="1" s="1"/>
  <c r="Q31" i="1"/>
  <c r="K31" i="1"/>
  <c r="M31" i="1" s="1"/>
  <c r="Q32" i="1"/>
  <c r="M32" i="1"/>
  <c r="K32" i="1"/>
  <c r="U30" i="1"/>
  <c r="AA30" i="1" s="1"/>
  <c r="Q30" i="1"/>
  <c r="K30" i="1"/>
  <c r="M30" i="1" s="1"/>
  <c r="U29" i="1"/>
  <c r="AA29" i="1" s="1"/>
  <c r="Q29" i="1"/>
  <c r="K29" i="1"/>
  <c r="M29" i="1" s="1"/>
  <c r="U280" i="1"/>
  <c r="AA280" i="1" s="1"/>
  <c r="Q280" i="1"/>
  <c r="M280" i="1"/>
  <c r="K280" i="1"/>
  <c r="U257" i="1"/>
  <c r="Z257" i="1" s="1"/>
  <c r="Q257" i="1"/>
  <c r="M257" i="1"/>
  <c r="K257" i="1"/>
  <c r="U274" i="1"/>
  <c r="AH274" i="1" s="1"/>
  <c r="Q274" i="1"/>
  <c r="M274" i="1"/>
  <c r="K274" i="1"/>
  <c r="U266" i="1"/>
  <c r="AB266" i="1" s="1"/>
  <c r="Q266" i="1"/>
  <c r="M266" i="1"/>
  <c r="K266" i="1"/>
  <c r="U235" i="1"/>
  <c r="AE235" i="1" s="1"/>
  <c r="Q235" i="1"/>
  <c r="K235" i="1"/>
  <c r="M235" i="1" s="1"/>
  <c r="U197" i="1"/>
  <c r="AA197" i="1" s="1"/>
  <c r="Q197" i="1"/>
  <c r="M197" i="1"/>
  <c r="K197" i="1"/>
  <c r="U158" i="1"/>
  <c r="AE158" i="1" s="1"/>
  <c r="Q158" i="1"/>
  <c r="M158" i="1"/>
  <c r="K158" i="1"/>
  <c r="U153" i="1"/>
  <c r="AC153" i="1" s="1"/>
  <c r="Q153" i="1"/>
  <c r="M153" i="1"/>
  <c r="K153" i="1"/>
  <c r="U139" i="1"/>
  <c r="Z139" i="1" s="1"/>
  <c r="Q139" i="1"/>
  <c r="M139" i="1"/>
  <c r="K139" i="1"/>
  <c r="U69" i="1"/>
  <c r="Z69" i="1" s="1"/>
  <c r="Q69" i="1"/>
  <c r="M69" i="1"/>
  <c r="K69" i="1"/>
  <c r="U19" i="1"/>
  <c r="AC19" i="1" s="1"/>
  <c r="Q19" i="1"/>
  <c r="K19" i="1"/>
  <c r="M19" i="1" s="1"/>
  <c r="AB3" i="1"/>
  <c r="B13" i="9"/>
  <c r="G12" i="9"/>
  <c r="G4" i="9"/>
  <c r="G7" i="9"/>
  <c r="G6" i="9"/>
  <c r="G3" i="9"/>
  <c r="G5" i="9"/>
  <c r="G9" i="9"/>
  <c r="G10" i="9"/>
  <c r="G11" i="9"/>
  <c r="G8" i="9"/>
  <c r="C10" i="9"/>
  <c r="C3" i="9"/>
  <c r="C12" i="9"/>
  <c r="C8" i="9"/>
  <c r="C9" i="9"/>
  <c r="C11" i="9"/>
  <c r="C5" i="9"/>
  <c r="C7" i="9"/>
  <c r="C6" i="9"/>
  <c r="C4" i="9"/>
  <c r="AG300" i="1" l="1"/>
  <c r="AD13" i="1"/>
  <c r="AD300" i="1" s="1"/>
  <c r="X300" i="1"/>
  <c r="AC300" i="1"/>
  <c r="Z300" i="1"/>
  <c r="AA300" i="1"/>
  <c r="AE300" i="1"/>
  <c r="AF300" i="1"/>
  <c r="AJ300" i="1"/>
  <c r="AB300" i="1"/>
  <c r="AK300" i="1"/>
  <c r="AH300" i="1"/>
  <c r="E10" i="9"/>
  <c r="E6" i="9"/>
  <c r="E7" i="9"/>
  <c r="E12" i="9"/>
  <c r="E3" i="9"/>
  <c r="E4" i="9"/>
  <c r="E5" i="9"/>
  <c r="E9" i="9"/>
  <c r="E11" i="9"/>
  <c r="E8" i="9"/>
  <c r="AC3" i="1"/>
  <c r="Z296" i="1"/>
  <c r="AB295" i="1"/>
  <c r="AC295" i="1"/>
  <c r="AD3" i="1"/>
  <c r="H4" i="9"/>
  <c r="C13" i="9"/>
  <c r="AK296" i="1"/>
  <c r="G13" i="9"/>
  <c r="H10" i="9"/>
  <c r="H5" i="9"/>
  <c r="H6" i="9"/>
  <c r="H12" i="9"/>
  <c r="H8" i="9"/>
  <c r="H11" i="9"/>
  <c r="H9" i="9"/>
  <c r="H3" i="9"/>
  <c r="H7" i="9"/>
  <c r="E13" i="9" l="1"/>
  <c r="E15" i="9" s="1"/>
  <c r="F15" i="9"/>
  <c r="AA296" i="1"/>
  <c r="AB296" i="1"/>
  <c r="AD295" i="1"/>
  <c r="AE3" i="1"/>
  <c r="AC296" i="1" l="1"/>
  <c r="AD296" i="1"/>
  <c r="AE295" i="1"/>
  <c r="AF3" i="1"/>
  <c r="AF295" i="1" l="1"/>
  <c r="AG3" i="1"/>
  <c r="AE296" i="1"/>
  <c r="AF296" i="1" l="1"/>
  <c r="AG295" i="1"/>
  <c r="AH3" i="1"/>
  <c r="AH295" i="1" l="1"/>
  <c r="AI3" i="1"/>
  <c r="AG296" i="1"/>
  <c r="AH296" i="1" l="1"/>
  <c r="AI295" i="1"/>
  <c r="AJ3" i="1"/>
  <c r="AJ295" i="1" l="1"/>
  <c r="AI296" i="1"/>
  <c r="AJ296" i="1" l="1"/>
  <c r="X296" i="1" s="1"/>
</calcChain>
</file>

<file path=xl/sharedStrings.xml><?xml version="1.0" encoding="utf-8"?>
<sst xmlns="http://schemas.openxmlformats.org/spreadsheetml/2006/main" count="2563" uniqueCount="576">
  <si>
    <t>LaFayette Head Start</t>
  </si>
  <si>
    <t xml:space="preserve">Merrick Head Start </t>
  </si>
  <si>
    <t>Sumner Head Start &amp; Big Brothers Big Sisters</t>
  </si>
  <si>
    <t>County South Family Resource Center</t>
  </si>
  <si>
    <t>Eastside Family Resource Center</t>
  </si>
  <si>
    <t xml:space="preserve">Emma L Johnston Southside Family Resource Center </t>
  </si>
  <si>
    <t xml:space="preserve">Westside Family Resource Center </t>
  </si>
  <si>
    <t>DeFrancisco Eastwood Community Center</t>
  </si>
  <si>
    <t>Transportation Department</t>
  </si>
  <si>
    <t>717 Erie Boulevard West</t>
  </si>
  <si>
    <t>FACILITY</t>
  </si>
  <si>
    <t>Effective Age (year)</t>
  </si>
  <si>
    <t>Remaining Useful Life (yr)</t>
  </si>
  <si>
    <t>Quantity</t>
  </si>
  <si>
    <t>Unit</t>
  </si>
  <si>
    <t>Unit Cost</t>
  </si>
  <si>
    <t>HVACR Equipment Life Expectancy</t>
  </si>
  <si>
    <t xml:space="preserve">Equipment Item </t>
  </si>
  <si>
    <t xml:space="preserve">Median Years </t>
  </si>
  <si>
    <t>Air conditioners</t>
  </si>
  <si>
    <t xml:space="preserve">Window unit </t>
  </si>
  <si>
    <t>Residential single or Split Package</t>
  </si>
  <si>
    <t>Commercial through-the wall</t>
  </si>
  <si>
    <t>Water-cooled package</t>
  </si>
  <si>
    <t>Heat Pumps</t>
  </si>
  <si>
    <t>Residential air-to-air</t>
  </si>
  <si>
    <t>Commercial air-to-air</t>
  </si>
  <si>
    <t>Commercial water-to-air</t>
  </si>
  <si>
    <t xml:space="preserve">Roof-top air conditioners </t>
  </si>
  <si>
    <t>Single-zone</t>
  </si>
  <si>
    <t>Multi-zone</t>
  </si>
  <si>
    <t>Boilers, hot water (steam)</t>
  </si>
  <si>
    <t>Steel water-tube</t>
  </si>
  <si>
    <t>24 (30)</t>
  </si>
  <si>
    <t>Steel fire-tube</t>
  </si>
  <si>
    <t>25 (25)</t>
  </si>
  <si>
    <t>Cast iron</t>
  </si>
  <si>
    <t>35 (30)</t>
  </si>
  <si>
    <t>Electric</t>
  </si>
  <si>
    <t>Burners</t>
  </si>
  <si>
    <t>Furnaces</t>
  </si>
  <si>
    <t>Gas- or oil-fired</t>
  </si>
  <si>
    <t>Unit heaters</t>
  </si>
  <si>
    <t>Gas or electric</t>
  </si>
  <si>
    <t>Hot water or steam</t>
  </si>
  <si>
    <t>Radiant Heaters</t>
  </si>
  <si>
    <t>Air terminals</t>
  </si>
  <si>
    <t xml:space="preserve">Diffusers, grilles, and registers </t>
  </si>
  <si>
    <t>Induction and fan coil units</t>
  </si>
  <si>
    <t>VAV and double-duct boxes</t>
  </si>
  <si>
    <t>Air washers</t>
  </si>
  <si>
    <t>Ductwork</t>
  </si>
  <si>
    <t>Dampers</t>
  </si>
  <si>
    <t>Fans</t>
  </si>
  <si>
    <t>Centrifugal</t>
  </si>
  <si>
    <t>Axial</t>
  </si>
  <si>
    <t>Propeller</t>
  </si>
  <si>
    <t>Ventilating roof-mounted</t>
  </si>
  <si>
    <t>Coils</t>
  </si>
  <si>
    <t>DX, water, or steam</t>
  </si>
  <si>
    <t>Heat Exchangers</t>
  </si>
  <si>
    <t>Shell-and-tube</t>
  </si>
  <si>
    <t>Reciprocating compressors</t>
  </si>
  <si>
    <t xml:space="preserve">Packaged chillers </t>
  </si>
  <si>
    <t>Reciprocating</t>
  </si>
  <si>
    <t>Absorption</t>
  </si>
  <si>
    <t>Cooling towers</t>
  </si>
  <si>
    <t xml:space="preserve">Galvanized metal </t>
  </si>
  <si>
    <t>Wood</t>
  </si>
  <si>
    <t>Ceramic</t>
  </si>
  <si>
    <t>Air-cooled condensers</t>
  </si>
  <si>
    <t>Evaporative condensers</t>
  </si>
  <si>
    <t>Insulation</t>
  </si>
  <si>
    <t>Molded</t>
  </si>
  <si>
    <t>Blanket</t>
  </si>
  <si>
    <t>Pumps</t>
  </si>
  <si>
    <t>Base-mounted</t>
  </si>
  <si>
    <t xml:space="preserve">Pipe-mounted </t>
  </si>
  <si>
    <t xml:space="preserve">Sump and well </t>
  </si>
  <si>
    <t>Condensate</t>
  </si>
  <si>
    <t xml:space="preserve">Reciprocating engines </t>
  </si>
  <si>
    <t>Steam turbines</t>
  </si>
  <si>
    <t>Electric motors</t>
  </si>
  <si>
    <t>Motor starters</t>
  </si>
  <si>
    <t xml:space="preserve">Electric transformers </t>
  </si>
  <si>
    <t xml:space="preserve">Controls </t>
  </si>
  <si>
    <t>Pneumatic</t>
  </si>
  <si>
    <t>Electronic</t>
  </si>
  <si>
    <t>Valve actuators</t>
  </si>
  <si>
    <t>Hydraulic</t>
  </si>
  <si>
    <t xml:space="preserve">Self-contained </t>
  </si>
  <si>
    <t>Site</t>
  </si>
  <si>
    <t>Topology and Drainage</t>
  </si>
  <si>
    <t>Paving and Curbing</t>
  </si>
  <si>
    <t>Landscaping and Appurtenances</t>
  </si>
  <si>
    <t>Utilities</t>
  </si>
  <si>
    <t>Substructure</t>
  </si>
  <si>
    <t>Envelope</t>
  </si>
  <si>
    <t>Roofing</t>
  </si>
  <si>
    <t>Plumbing</t>
  </si>
  <si>
    <t>Heating</t>
  </si>
  <si>
    <t>Ventilating</t>
  </si>
  <si>
    <t>Air Conditioning</t>
  </si>
  <si>
    <t>Electrical</t>
  </si>
  <si>
    <t>Elevator</t>
  </si>
  <si>
    <t>Fire Sprinkler</t>
  </si>
  <si>
    <t>Fire Alarm</t>
  </si>
  <si>
    <t>Security</t>
  </si>
  <si>
    <t>Miscellaneous</t>
  </si>
  <si>
    <t xml:space="preserve">ADA </t>
  </si>
  <si>
    <t>HVAC</t>
  </si>
  <si>
    <t>Recommended Action Year</t>
  </si>
  <si>
    <t>Controls</t>
  </si>
  <si>
    <t>Deficiency #</t>
  </si>
  <si>
    <t>Domestic Water Supply</t>
  </si>
  <si>
    <t>Interior Sanitary Drainage</t>
  </si>
  <si>
    <t>Domestic HW Heating System</t>
  </si>
  <si>
    <t>Backflow Prevention</t>
  </si>
  <si>
    <t>Interior Storm drainage</t>
  </si>
  <si>
    <t>Fixtures</t>
  </si>
  <si>
    <t>Refrigeration Equipment</t>
  </si>
  <si>
    <t>Ductwork, terminals</t>
  </si>
  <si>
    <t>Piping, systems</t>
  </si>
  <si>
    <t>Flatwork / Sidewalks</t>
  </si>
  <si>
    <t>Power</t>
  </si>
  <si>
    <t>Site Lighting</t>
  </si>
  <si>
    <t>Interior Lighting</t>
  </si>
  <si>
    <t>Main Service</t>
  </si>
  <si>
    <t>General Piping / Heads</t>
  </si>
  <si>
    <t>Funding Source</t>
  </si>
  <si>
    <t>Paint</t>
  </si>
  <si>
    <t>Ceiling</t>
  </si>
  <si>
    <t>Flooring</t>
  </si>
  <si>
    <t>Wall Condition</t>
  </si>
  <si>
    <t>Windows</t>
  </si>
  <si>
    <t>Type of Equipment</t>
  </si>
  <si>
    <t>Other</t>
  </si>
  <si>
    <t>General</t>
  </si>
  <si>
    <t>Energy</t>
  </si>
  <si>
    <t>Telcom</t>
  </si>
  <si>
    <t>Panel</t>
  </si>
  <si>
    <t>Devices</t>
  </si>
  <si>
    <t>Facility</t>
  </si>
  <si>
    <t>Year</t>
  </si>
  <si>
    <t>Deficiency Type</t>
  </si>
  <si>
    <t>Deficiency Subtype</t>
  </si>
  <si>
    <t>Recommendation Summary</t>
  </si>
  <si>
    <t>Beyond</t>
  </si>
  <si>
    <t>Total Cost</t>
  </si>
  <si>
    <t>PEACE</t>
  </si>
  <si>
    <t>Target Year</t>
  </si>
  <si>
    <t>Total by Year</t>
  </si>
  <si>
    <t>Weighted Priority</t>
  </si>
  <si>
    <t>Replace concrete Flags</t>
  </si>
  <si>
    <t>ea</t>
  </si>
  <si>
    <t>Replace R-22 A/C system for Gym</t>
  </si>
  <si>
    <t>Replace R-22 A/C system for Classrooms</t>
  </si>
  <si>
    <t>E.1.d.4</t>
  </si>
  <si>
    <t>E.1.d.5</t>
  </si>
  <si>
    <t xml:space="preserve"> Median Life Expectancy (years)</t>
  </si>
  <si>
    <t>J.7.d</t>
  </si>
  <si>
    <t>Year of Install or Manufacture Date</t>
  </si>
  <si>
    <t>4.a</t>
  </si>
  <si>
    <t>Replace grease exhaust fan for kitchen hood</t>
  </si>
  <si>
    <t>3.f</t>
  </si>
  <si>
    <t>3.f.2</t>
  </si>
  <si>
    <t>Comments</t>
  </si>
  <si>
    <t>If fan fails, this would limit cooking operations for facility</t>
  </si>
  <si>
    <t>Complete?
Y/N</t>
  </si>
  <si>
    <t>need to verify age of roof and date of install</t>
  </si>
  <si>
    <t>Replace roof - roofing near end of life</t>
  </si>
  <si>
    <t>Capital Improvement</t>
  </si>
  <si>
    <t>FireSprinkler</t>
  </si>
  <si>
    <t>testing of BFPV will require building water shutdown and outage which means no restrooms. Potential program issue. Need owner input.</t>
  </si>
  <si>
    <t xml:space="preserve">Provide redundant backflow preventer </t>
  </si>
  <si>
    <t>Re-install DHW recirc pump in serviceable location</t>
  </si>
  <si>
    <t>DHW storage tank replacement</t>
  </si>
  <si>
    <t>Age Verified (Yes/No)</t>
  </si>
  <si>
    <t>YES</t>
  </si>
  <si>
    <t>NO</t>
  </si>
  <si>
    <t>Re-route A/C cond line to storm, not grease manhole</t>
  </si>
  <si>
    <t>Provide ADA bi-level drinking fountain</t>
  </si>
  <si>
    <t>Remove abandoned propeller fan and patch wall</t>
  </si>
  <si>
    <t xml:space="preserve">Provide ducted exhaust to outdoors for classroom restrooms per Code. Existing non-compliant condition. </t>
  </si>
  <si>
    <t>strategy for modifying existing bathroom exhaust will vary by existing conditions and fesibility. Likely to include general construction work.</t>
  </si>
  <si>
    <t>Replace natural gas boiler</t>
  </si>
  <si>
    <t>Replace steam unit ventilators</t>
  </si>
  <si>
    <t>http://weblegacy.ashrae.org/publicdatabase/</t>
  </si>
  <si>
    <t>ASHRAE service life data:</t>
  </si>
  <si>
    <t>Repair lightning protection system</t>
  </si>
  <si>
    <t>Replace failed steam valve on convector in gymnasium</t>
  </si>
  <si>
    <t>Install gas line for rooftop units for heating. Gas currently not hooked up.</t>
  </si>
  <si>
    <t>Repair or replace leaking steam gate valve at gymnasium H&amp;V air handling unit located at south stage mech room.</t>
  </si>
  <si>
    <t>Correct potential hazardous condition in boiler room from water infiltration and algae growth.</t>
  </si>
  <si>
    <t xml:space="preserve">Properly tension H&amp;V unit fan belt on north gym H&amp;V unit. </t>
  </si>
  <si>
    <t>Plan to replace old north gym H&amp;V unit system in near future. Replace in kind or provide modern heating &amp; cooling system.</t>
  </si>
  <si>
    <t>Remove old window A/C units.</t>
  </si>
  <si>
    <t>Upgrade building temperature controls to avoid overheating in winter and excessive energy consumption.</t>
  </si>
  <si>
    <t>Remove abandoned gym H&amp;V unit at south stage and cap duct connections to exterior. Openings to outdoors lead to increased building energy consumption in winter.</t>
  </si>
  <si>
    <t>Remove roof ventilators over gymnasium. Heat vents are not used for summer anymore as originally intended and lead to increased building energy consumption in winter.</t>
  </si>
  <si>
    <t>ft2</t>
  </si>
  <si>
    <t>Replace older power panels with newer equipment.</t>
  </si>
  <si>
    <t>North parking lot in poor condition. Repair cracking and re-stripe lot.</t>
  </si>
  <si>
    <t>West parking lot in fair condition. Just needs to be re-striped for proper vehicle spacing.</t>
  </si>
  <si>
    <t>Extend RTU condensate drain lines to roof drain sumps to avoid surface standing water</t>
  </si>
  <si>
    <t>Replace domestic water heater for building</t>
  </si>
  <si>
    <t>Replace domestic water heater for kitchen</t>
  </si>
  <si>
    <t>Replace domestic hot water storage tank</t>
  </si>
  <si>
    <t>Insulate plumbing domestic hot water piping where not insulated in basement and crawlspace</t>
  </si>
  <si>
    <t>Install one ADA lavatory in each Men's and Women's restrooms.</t>
  </si>
  <si>
    <t>Provide better air circulation for gym. Install HVLS fans to provide cooling effect in summer.</t>
  </si>
  <si>
    <t>Gym lacking summer ventilation capability. Provide new HVAC system for gym to replace old steam H&amp;V unit.</t>
  </si>
  <si>
    <t>Maintenance</t>
  </si>
  <si>
    <t>Reattach/secure access panel on rooftop unit RTU-3</t>
  </si>
  <si>
    <t>Inspect condition of boiler flue stack and chimney</t>
  </si>
  <si>
    <t>Insulate steam piping and condensate piping in mechanical room where missing.</t>
  </si>
  <si>
    <t>Boiler room combustion air intake louver too low at grade. Louver will be blocked by heavy snowfall. Provide intake pit infront of louver.</t>
  </si>
  <si>
    <t>Repair damaged ceiling tiles over 2nd floor corridor. Inspect source of water infiltration</t>
  </si>
  <si>
    <t>Site water entered elevator machine room during heavy rain. Remove exhaust duct for machine room. Provide ventilation for machine room.</t>
  </si>
  <si>
    <t>Roof at end of life. Replace roofing.</t>
  </si>
  <si>
    <t xml:space="preserve">Hose tower and building façade restoration </t>
  </si>
  <si>
    <t>Cost Source</t>
  </si>
  <si>
    <t>PGPC</t>
  </si>
  <si>
    <t>Contractor</t>
  </si>
  <si>
    <t>RSMeans</t>
  </si>
  <si>
    <t>Manufacturer</t>
  </si>
  <si>
    <t>Grant</t>
  </si>
  <si>
    <t>Energy Grant</t>
  </si>
  <si>
    <t>ADA Improvement</t>
  </si>
  <si>
    <t>Replace hot water heater - basement left</t>
  </si>
  <si>
    <t>Domestic Hot Water Heater</t>
  </si>
  <si>
    <t>Gas</t>
  </si>
  <si>
    <t>Replace hot water heater - basement right</t>
  </si>
  <si>
    <t>Replace hot water heater - basement center</t>
  </si>
  <si>
    <t>Replace gas forced air furnace - Attic south</t>
  </si>
  <si>
    <t>Replace gas forced air furnace - Attic north</t>
  </si>
  <si>
    <t>Replace gas forced air furnace - basement</t>
  </si>
  <si>
    <t>Sidewalk repairs</t>
  </si>
  <si>
    <t>Upper front eave repair</t>
  </si>
  <si>
    <t>Investigate Attic space and insulation</t>
  </si>
  <si>
    <t>Install dedicated HVAC ventilation system to provide minimum mechanical ventilation rates</t>
  </si>
  <si>
    <t>Provide kitchen exhaust makeup air.</t>
  </si>
  <si>
    <t>Provide washable grease filters for kitchen range hood</t>
  </si>
  <si>
    <t>Replace obsolete power panels with more modern equipment</t>
  </si>
  <si>
    <t>Replace Fire Service Pumps, raise on platform to prevent damage from site flooding</t>
  </si>
  <si>
    <t>Restripe parking lines</t>
  </si>
  <si>
    <t>Replace (17) sidewalk flags</t>
  </si>
  <si>
    <t>Brick repair SE corner of building</t>
  </si>
  <si>
    <t>Replace roof gutter system</t>
  </si>
  <si>
    <t>Repair failed flue vents</t>
  </si>
  <si>
    <t>Extensive sidewalk repair</t>
  </si>
  <si>
    <t>Repave parking lot</t>
  </si>
  <si>
    <t>sf</t>
  </si>
  <si>
    <t>Reduce Gas meters from (3) to (1) to reduce additional billing</t>
  </si>
  <si>
    <t>Investigate and perform stone foundation repairs</t>
  </si>
  <si>
    <t>Investigate and perform misc brick masonry repairs</t>
  </si>
  <si>
    <t>Repair and replace broken windows and screens</t>
  </si>
  <si>
    <t>Replace roof assembly, approx 2000 sqft.  Including soffit, fascia, gutters, downspouts</t>
  </si>
  <si>
    <t>Replace end of life flooring</t>
  </si>
  <si>
    <t>Full interior paint</t>
  </si>
  <si>
    <t>Replace exterior floodlights</t>
  </si>
  <si>
    <t>Replace interior lighting fixtures</t>
  </si>
  <si>
    <t>ls</t>
  </si>
  <si>
    <t>Replace existing parking lot luminaire</t>
  </si>
  <si>
    <t>Replace kitchen wall exhaust fan</t>
  </si>
  <si>
    <t>Insulate plumbing piping in basement &amp; crawl space.  Test for ACM on original pipe insulation.</t>
  </si>
  <si>
    <t>Study exhaust discharge from classroom private restrooms and determine proper ventilation requirements</t>
  </si>
  <si>
    <t>Replace gymnasium grille covers to provide better heating</t>
  </si>
  <si>
    <t>Provide screens for gymnaisum hopper windows</t>
  </si>
  <si>
    <t>Inspect and repalce shock arrestors on Domestic HW and CW</t>
  </si>
  <si>
    <t>Blow down and inspect storage tank for corrosion</t>
  </si>
  <si>
    <t>Install rainwater gutters on north side of roof and connect to downspout and site drainage system to reduce water infiltration</t>
  </si>
  <si>
    <t>Replace existing west end egress deck with more durable means</t>
  </si>
  <si>
    <t>Replace failed sidewalk flags</t>
  </si>
  <si>
    <t>Paint Exposed CMU</t>
  </si>
  <si>
    <t>Repave and restripe west end parking lot; coordinate to occur after roof and site drainage work.  Incorporate threshold and west egress point elevations to mitigate any potential basement flooding issues.</t>
  </si>
  <si>
    <t>Replace DW heater</t>
  </si>
  <si>
    <t>Test, abate and replace all original pipe insulation</t>
  </si>
  <si>
    <t>Investigate basement flooding issue due to potential flow restriction from roots in drain line</t>
  </si>
  <si>
    <t>Replace men's first floor restroom fixture with ADA type</t>
  </si>
  <si>
    <t>Replace women's first floor restroom fixture with ADA type</t>
  </si>
  <si>
    <t>Consider upgrades to lighting for better aesthetics and control</t>
  </si>
  <si>
    <t>Re-stripe parking lot, including the designation of an accessible parking space</t>
  </si>
  <si>
    <t>Repair lower roof at first floor entry, repoint brick and repair entry door</t>
  </si>
  <si>
    <t>Replace mezzanine level flooring adjacent to the garage door (north side of building)</t>
  </si>
  <si>
    <t>Repaint and ceilings mezzanine</t>
  </si>
  <si>
    <t>Repair water infiltration issue at northwest corner of roof and wall assembly to prevent water mitigation and moisture issues</t>
  </si>
  <si>
    <t>Investigate and connect VAV controls</t>
  </si>
  <si>
    <t>Window repairs to cracked and compromised seals</t>
  </si>
  <si>
    <t>Investigate and add breaker panel to provide additional circuit breaker capacity</t>
  </si>
  <si>
    <t>Repair missing siding to limit water infiltration into north exterior wall</t>
  </si>
  <si>
    <t>perform a feasibility study for construction of an enclosed stair landing to access the 2nd floor community room with interior connection to the front entry vestibule</t>
  </si>
  <si>
    <t>Recommend extending ductwork for exhaust fan to an outdoor discharge terminal per Code</t>
  </si>
  <si>
    <t>Head Start</t>
  </si>
  <si>
    <t>Save The Rain</t>
  </si>
  <si>
    <t>Alyn Foundation</t>
  </si>
  <si>
    <t>Previous Grant sources:</t>
  </si>
  <si>
    <t>Implement preventative maintenance schedule for cleaning outdoor condensing unit coil fins</t>
  </si>
  <si>
    <t>Water heaters should be blown down at the drain valve and inspected for corrosion of the storage tank</t>
  </si>
  <si>
    <t>Replace existing floodlights for better illumination and safety</t>
  </si>
  <si>
    <t>Likelihood of Failure
(1=Low, 5=High)</t>
  </si>
  <si>
    <t>Impact of Failure
(1=Low, 5=High)</t>
  </si>
  <si>
    <t>Program Factor
(1=None, 5=High)</t>
  </si>
  <si>
    <t>Install louver and insulated low-leakage motorized damper interlocked with the operation of the boiler burner.  Add'l work required to relocate existing plumbing piping</t>
  </si>
  <si>
    <t>Row Labels</t>
  </si>
  <si>
    <t>Grand Total</t>
  </si>
  <si>
    <t>Sum of Total Cost</t>
  </si>
  <si>
    <t>Cost/sqft</t>
  </si>
  <si>
    <t>Replacement Cost</t>
  </si>
  <si>
    <t>Replacement</t>
  </si>
  <si>
    <t>Estimated</t>
  </si>
  <si>
    <t xml:space="preserve">Facility </t>
  </si>
  <si>
    <t>Provide spring check valves on service sink supply lines to protect building domestic water system from backflow</t>
  </si>
  <si>
    <t>Investigate attic insulation and determine cause of ice dams</t>
  </si>
  <si>
    <t>Remove / modify shelving to accommodate wheelchair turning radius</t>
  </si>
  <si>
    <t>Raise and adjust grade around outdoor classroom condenser to extend equipment life</t>
  </si>
  <si>
    <t>Gymnasium A/C unit condenser operating in winter with indoor unit off. Provide proper owner training for switching system off for winter.</t>
  </si>
  <si>
    <t>Insulate Gymnasium HVAC ductwork</t>
  </si>
  <si>
    <t>Test for radon</t>
  </si>
  <si>
    <t>Install CO detector for the attic space in the vicinity of the gas fired appliances (Code)</t>
  </si>
  <si>
    <t>Replace basement rear egress door for security and draft / infiltration purposes</t>
  </si>
  <si>
    <t>Insulate domestic HW piping</t>
  </si>
  <si>
    <t>Code may require separation of sanitary from storm system within the building</t>
  </si>
  <si>
    <t>Provide Code required custodial storage area with service sink</t>
  </si>
  <si>
    <t>Replace terminal heating units</t>
  </si>
  <si>
    <t>Investigate condition of hydronic heating system for corrosion</t>
  </si>
  <si>
    <t>Investigate solutions to cold temps and remediate poor insulation and/or equipment performance issues</t>
  </si>
  <si>
    <t>Install ceiling and exhaust fan to reduce overheating of space at existing basement refrigeration equipment</t>
  </si>
  <si>
    <t>Install programmable thermostat to preheat space before community events</t>
  </si>
  <si>
    <t>Install insulation on hydronic system piping</t>
  </si>
  <si>
    <t>Install generator for standby power to preserve refrigerated goods and community access</t>
  </si>
  <si>
    <t>Improve site drainage on east side of property to prevent water infiltration into basement</t>
  </si>
  <si>
    <t>Envelope repair west side</t>
  </si>
  <si>
    <t>Perform ventilation ductwork modifications and sealing</t>
  </si>
  <si>
    <t>Install UL Listed range hood above 1st floor kitchen appliance to meet Code</t>
  </si>
  <si>
    <t>Check condition of 2nd floor office space for continuity, sealing and sufficient airflow</t>
  </si>
  <si>
    <t>Repair exterior signage which is currently non-functioning</t>
  </si>
  <si>
    <t>Review whether sensitivity adjustment is feasible to reduce nuisance tripping of motion detectors</t>
  </si>
  <si>
    <t>Address roof pitch, install gutter system ncluding downspouts, underdrains</t>
  </si>
  <si>
    <t>Engage in pest management services to follow up on potential rodent issue</t>
  </si>
  <si>
    <t>Update circuit breakers to GFCI and AFCI for facility protection</t>
  </si>
  <si>
    <t>Investigate and repair potential leak in 1st floor office from AC evaporator unit condensate</t>
  </si>
  <si>
    <t>Install RPZ backflow preventer for boiler heating system connection</t>
  </si>
  <si>
    <t>Replace / update existing terminal units (fin tube, convectors)</t>
  </si>
  <si>
    <t>Replace existing boiler that is near end of life, add chemical treatment</t>
  </si>
  <si>
    <t>Replace heat pump in 1st floor reception area</t>
  </si>
  <si>
    <t>Correct heat pump condensate piping to connect to a pumped drain terminating outside the building</t>
  </si>
  <si>
    <t>Replace heat pump in 2nd floor kitchen area</t>
  </si>
  <si>
    <t>Modify and upgrade bathroom exhaust ventilation</t>
  </si>
  <si>
    <t>Install pipe insulation on hydronic heating HW piping per NYS Energy Code</t>
  </si>
  <si>
    <t>Consider mechanical ventilation system to provide Code required ventilation rates</t>
  </si>
  <si>
    <t>Replace DHW tank that is nearing end of life</t>
  </si>
  <si>
    <t>Replace missing floor grates to prevent objects from becoming trapped in piping system</t>
  </si>
  <si>
    <t>Investigate and inspect boiler flue stack integrity</t>
  </si>
  <si>
    <t>Replace existing power roof fan for 2nd floor restrooms</t>
  </si>
  <si>
    <t>Consider battery or backup power supply on control system to communicate alarm conditions to service team in the event of a power outage</t>
  </si>
  <si>
    <t>Consider controls upgrade simultaneous to AHU - duct furnace replacement</t>
  </si>
  <si>
    <t>Replace conduit and wiring on unit, remove soils from piping, provide protective enclosure, insulation and protective covers</t>
  </si>
  <si>
    <t xml:space="preserve">Provide makeup air to basement </t>
  </si>
  <si>
    <t>FCI</t>
  </si>
  <si>
    <t>No drinking fountain for facility. Provide dual level ADA fountain.</t>
  </si>
  <si>
    <t>No local temperature control for kitchen which gets hot and is different thermal zone from AHU which serves area. Provide ductless split a/c system.</t>
  </si>
  <si>
    <t>Replace 1st floor restroom exhaust fan due to age.</t>
  </si>
  <si>
    <t>Kitchen range hood fan not operating. Replace range hood.</t>
  </si>
  <si>
    <t>Outside air dampers for basement air handling units not functioning properly. Investigate issue and correct problem. Building not being ventilated.</t>
  </si>
  <si>
    <t>Basement AHUs do not have relief air capability for economizer operation which is required per Energy code. Provide relief air ductwork to outdoor louver.</t>
  </si>
  <si>
    <t>Improve grading at driveway apron to mitigate vehicle damage</t>
  </si>
  <si>
    <t>Replace deteriorated concrete flags from City sidewalk to the south entry door</t>
  </si>
  <si>
    <t>Investigate and provide proper stormwater management at east end of property to protect masonry structure and joints from degradation</t>
  </si>
  <si>
    <t>Replace failing vinyl siding west exposure of building</t>
  </si>
  <si>
    <t>Rettach and replace blanket insulation on undersie of roof over the boiler and fuel/gas storage room</t>
  </si>
  <si>
    <t>Repair and replace exterior gutters and provision of (2) additional downspouts with underdrains to below grade, including heat trace ice meltning system to protect gutters from winter damage.</t>
  </si>
  <si>
    <t>Restripe parking lines on the floor of the building</t>
  </si>
  <si>
    <t>Remove partial ACT ceiling in NW corner of garage</t>
  </si>
  <si>
    <t>Replace VCT flooring</t>
  </si>
  <si>
    <t>Install RPZ backflor on 1-1/2" service downstream of meter</t>
  </si>
  <si>
    <t>Provide RPX backflow (Code required) on 3/4" connection to boiler system</t>
  </si>
  <si>
    <t>Replace water heater</t>
  </si>
  <si>
    <t>Provide split system A/C for hydaulic elevator machine room to maintain acceptable ambient temperature for elevator electronics.</t>
  </si>
  <si>
    <t>Replace building air conditioning condensing unit, RCU-1, for AHU-1 (1st floor)  - 7.5 ton. Need to replace indoor evaporator coil with compliant refrigerant.</t>
  </si>
  <si>
    <t>Replace building air conditioning condensing unit, RCU-2, for AHU-2 (2nd floor)  - 8 ton. Need to replace indoor evaporator coil with compliant refrigerant.</t>
  </si>
  <si>
    <t>Replace or rebuild air handling unit AHU-1 serving 1st floor heating/cooling/ventilation</t>
  </si>
  <si>
    <t>Replace or rebuild air handling unit AHU-2 serving 2nd floor heating/cooling/ventilation</t>
  </si>
  <si>
    <t>Replace natural gas duct furnace for AHU-1 (1st floor heat)</t>
  </si>
  <si>
    <t>Provide domestic hot water recirculation system for restrooms per Code.</t>
  </si>
  <si>
    <t>Provide missing insulation at basement water heater</t>
  </si>
  <si>
    <t>No BPV provided for water service. Provide double check backflow preventer per Code.</t>
  </si>
  <si>
    <t>Replace natural gas duct furnace for AHU-2 (2nd floor heat)</t>
  </si>
  <si>
    <t>Provide dirt/sediment legs on duct furnaces upstream of gas valves for protection. (Qty 2)</t>
  </si>
  <si>
    <t>Natural Gas System</t>
  </si>
  <si>
    <t>Provide duct modifications to improve airflow and alleviate tenant temperature complaints in 2nd fl NE office 210.</t>
  </si>
  <si>
    <t>Provide 5kW electric heater for garage to protect wet pipe sprinkler system</t>
  </si>
  <si>
    <t>Replace natural gas boiler. Unit has surpassed service life expectancy.</t>
  </si>
  <si>
    <t xml:space="preserve">Replace heating system steam and condensate piping and terminal units which are at end of life. </t>
  </si>
  <si>
    <t>Extend boiler safety relief valve vent piping to outdoors as per Code. Valve is not piped currently. Failure could lead to significant loss of equipment in room.</t>
  </si>
  <si>
    <t>Replace boiler flue in mech room and inspect stack.</t>
  </si>
  <si>
    <t>Install strainers to protect failing thermostatic radiator valves</t>
  </si>
  <si>
    <t>Provide service isolation valves for terminal equipment (radiators) to allow service without entire heating system shutdown</t>
  </si>
  <si>
    <t>Insulate steam piping up to 6ft above floor for personell protection from hot surfaces per OSHA requirements</t>
  </si>
  <si>
    <t>No branch isolation valves for mains in boiler room or for temperature control valve servicing. Provide service isolation valves.</t>
  </si>
  <si>
    <t>Provide energy recovery ventilation unit for dedicated ventilation for offices and exhaust for restrooms. Remove restroom exhaust fans and cap wall openings.</t>
  </si>
  <si>
    <t>Remove old gravity vents and replace with new aluminum gravity vents with shutdown dampers.</t>
  </si>
  <si>
    <t>Extend fan discharge for engine exhaust snorkel system up to roof to prevent re-entrainment back into building</t>
  </si>
  <si>
    <t>Provide energy recovery ventilator for bus maintenance garage for code required ventilation and to reduce energy consumption.</t>
  </si>
  <si>
    <t>Provide HVLS destratification fans to improve heating efficiency and circulation in maintenance garage</t>
  </si>
  <si>
    <t>Provide replacement LED light over west entrance.</t>
  </si>
  <si>
    <t>Provide ADA accessible restroom.</t>
  </si>
  <si>
    <t xml:space="preserve">Replace electric DWH heater for main restrooms, 4.5kW. </t>
  </si>
  <si>
    <t xml:space="preserve">Tie assets to this list and relate equipment type to its anticipated life expectancy </t>
  </si>
  <si>
    <t>Existing drinking fountain not ADA compliant. Provide dual level ADA fountain.</t>
  </si>
  <si>
    <t>Replace rooftop air handling units, total of 3 at end of life</t>
  </si>
  <si>
    <t>Provide check valves on mop sink supplies as per plumbing code</t>
  </si>
  <si>
    <t>Reattach insulation on interior side of exterior wall, northwest corner/west side</t>
  </si>
  <si>
    <t>Replace submersible well pump at end of service life, 1/2HP 17 gpm (approx)</t>
  </si>
  <si>
    <t>Replace water conditioner (softener) at end of service life</t>
  </si>
  <si>
    <t>Replace hot water heater at end of service life.</t>
  </si>
  <si>
    <t>Provide vertical grab bars for ADA type restrooms in hallway.</t>
  </si>
  <si>
    <t>Replace air conditioning system for 1st floor which is at end of life</t>
  </si>
  <si>
    <t>Window replacements - replace all windows</t>
  </si>
  <si>
    <t xml:space="preserve">Adjust grade and extend existing window wells to mitigate surface runoff and flooding concerns </t>
  </si>
  <si>
    <t>Replace legacy and supplemental sidearm boiler system. Primary boiler at end of life.</t>
  </si>
  <si>
    <t>Replace building heating system gate valves</t>
  </si>
  <si>
    <t>Replace existing forced air furnace at end of life. Unit in attic serves 2nd fl community rm.</t>
  </si>
  <si>
    <t>Replace existing forced air furnace at end of life. Unit in attic serves 2nd fl apartment.</t>
  </si>
  <si>
    <t>Replace existing forced air furnace at end of life. Unit in basement. Serves 1st floor.</t>
  </si>
  <si>
    <t>Provide sump pump to remove water infiltration and flooding</t>
  </si>
  <si>
    <t>Perform bathroom ventilation improvements for restrooms</t>
  </si>
  <si>
    <t>Domestic water heater replacement - Right hand unit, serves 1st floor</t>
  </si>
  <si>
    <t>Domestic water heater replacement - center unit, serves 2nd fl apt.#2</t>
  </si>
  <si>
    <t>Domestic water heater replacement - Left hand unit, serves 2nd fl apt.#1</t>
  </si>
  <si>
    <t>Remove kitchen vent outlet backdraft damper to reduce airflow restriction from hood</t>
  </si>
  <si>
    <t>Insulate HW piping and provide recirc system for restrooms as required per Code</t>
  </si>
  <si>
    <t>Plug floor drain or install trap seal in storage room of office at center/north end of bldg.</t>
  </si>
  <si>
    <t>Gymnasium lacking summer ventilation capability. Provide modern heating/cooling system with ventilation control.</t>
  </si>
  <si>
    <t>Provide backflow prevention for mop sink supplies. Install check valves.</t>
  </si>
  <si>
    <t>Replace rooftop A/C unit at end of life. Unit serves 2nd floor south classrooms</t>
  </si>
  <si>
    <t>Replace rooftop A/C unit at end of life. Unit serves 2nd floor north classrooms</t>
  </si>
  <si>
    <t>Replace rooftop air handling unit at end of life - RTU1. Serves 2nd Floor west classrooms.</t>
  </si>
  <si>
    <t>Replace rooftop air handling unit at end of life - RTU2. Serves 2nd Floor east classrooms.</t>
  </si>
  <si>
    <t>Replace rooftop air handling unit at end of life - RTU4. Serves 1st Floor west classrooms.</t>
  </si>
  <si>
    <t>Replace rooftop air handling unit at end of life - RTU3. Serves 1st Floor east classrooms and building main entry lobby</t>
  </si>
  <si>
    <t>Clean debris off RTU condensing unit coil fin surfaces to mitigate premature failure. Condensers were mostly plugged.</t>
  </si>
  <si>
    <t>Replace bathroom exhaust fan, EF-2, on roof at end of life.</t>
  </si>
  <si>
    <t>Improve air conditioning/supply airflow to rooms 104 &amp; 107. Air balance duct system.</t>
  </si>
  <si>
    <t>Replace Domestic HW heater that has reached end of life</t>
  </si>
  <si>
    <t>Replace south end ductwork through crawlspace believed to be compromised</t>
  </si>
  <si>
    <t>Provide make up air for basement boiler room</t>
  </si>
  <si>
    <t>Replace existing failed ductwork branches in basement</t>
  </si>
  <si>
    <t>Install backwater valve to mitigate sewer backups, replace floor drain and grate and install cap on open pipe</t>
  </si>
  <si>
    <t>Mitigate moisture infiltration into the basement</t>
  </si>
  <si>
    <t>Perform investigation of 1st floor structural framing system that is failing and correct issues with pitched floor and racking windows and doors in area.</t>
  </si>
  <si>
    <t>Investigate structural integrity of existing foundation system and provide repairs as needed.</t>
  </si>
  <si>
    <t>Regrade north side of property to mitigate water infiltration into building</t>
  </si>
  <si>
    <t>Seal up openings in building envelope at basement level. Repair or replace deteriorating sill plates, framing, etc.</t>
  </si>
  <si>
    <t>Replace remaining windows that have not been replaced from 2016 window replacements. 40 windows on 1st floor and 34 on 2nd floor need replacement.</t>
  </si>
  <si>
    <t>Replace roof - roofing near end of life. Surface ponding present.  Include adding drainage/roof cants at elevator overrun, extending condensate lines closer to roof drains, and removing abandoned roof vents.</t>
  </si>
  <si>
    <t>Replace roof drains, total of 12, and provide emergency overflows or scuppers</t>
  </si>
  <si>
    <t>Inspect chimney internals for structural integrity. Evidence of deterioration and water infiltration observed at base of chimney in boiler room.</t>
  </si>
  <si>
    <t>Improve site lighting for north parking lot. Insufficient illumination observed.</t>
  </si>
  <si>
    <t>Southwest entry canopy lights appear to be broken. Replace entry lights.</t>
  </si>
  <si>
    <t>Provide saftey railing along east high roof edge by rooftop unit, RTU3, located close to roof edge to comply with OSHA regulations.</t>
  </si>
  <si>
    <t>101123</t>
  </si>
  <si>
    <t>101121</t>
  </si>
  <si>
    <t>101088</t>
  </si>
  <si>
    <t>Insured</t>
  </si>
  <si>
    <t>Bldg Cost</t>
  </si>
  <si>
    <t>Interior</t>
  </si>
  <si>
    <t>Deferred</t>
  </si>
  <si>
    <t>FireAlarm</t>
  </si>
  <si>
    <t>Façade</t>
  </si>
  <si>
    <t>Replace remaining windows that have not been replaced from previous work</t>
  </si>
  <si>
    <t>Replace roofing at end of life.</t>
  </si>
  <si>
    <t xml:space="preserve">Test for lead content levels in water supply. </t>
  </si>
  <si>
    <t>Specific  Asset # (if applicable)</t>
  </si>
  <si>
    <t>101080/ 101022</t>
  </si>
  <si>
    <t>AIR CONDITIONER</t>
  </si>
  <si>
    <t>FIRE ALARM</t>
  </si>
  <si>
    <t>BACKFLOW PREVENTER</t>
  </si>
  <si>
    <t>BOILER, NATURAL GAS</t>
  </si>
  <si>
    <t>BUILDING</t>
  </si>
  <si>
    <t>CHILLER</t>
  </si>
  <si>
    <t>CUSTODIAL EQUIPMENT</t>
  </si>
  <si>
    <t>COMPACTOR</t>
  </si>
  <si>
    <t>COMPRESSOR, ALL TYPES</t>
  </si>
  <si>
    <t>CONDENSER FOR HVAC</t>
  </si>
  <si>
    <t>COOLER</t>
  </si>
  <si>
    <t>CONDENSATE RETURN UNIT</t>
  </si>
  <si>
    <t>NET CONTROLLER</t>
  </si>
  <si>
    <t>DAMPER</t>
  </si>
  <si>
    <t>DEHUMIDIFIER</t>
  </si>
  <si>
    <t>DOMESTIC HOT WATER HEATER ELECTRIC</t>
  </si>
  <si>
    <t>DOMESTIC HOT WATER HEATER GAS</t>
  </si>
  <si>
    <t>DOMESTIC HOT WATER PUMP</t>
  </si>
  <si>
    <t>DOMESTIC HOT WATER HEATER STEAM</t>
  </si>
  <si>
    <t>DINING AREAS ON CAMPUS</t>
  </si>
  <si>
    <t>DISHWASHER</t>
  </si>
  <si>
    <t>DOOR</t>
  </si>
  <si>
    <t>STORMWATER MANAGEMENT</t>
  </si>
  <si>
    <t>AIR DRYER COMPRESSED AIR</t>
  </si>
  <si>
    <t>CLOTHES DRYER</t>
  </si>
  <si>
    <t>EVAPORATOR</t>
  </si>
  <si>
    <t>EYEWASH/SAFETY SHOWER</t>
  </si>
  <si>
    <t>FAN AND COIL UNIT</t>
  </si>
  <si>
    <t>CIRCULATING FAN</t>
  </si>
  <si>
    <t>EXHAUST FAN</t>
  </si>
  <si>
    <t>RETURN FAN</t>
  </si>
  <si>
    <t>SUPPLY FAN</t>
  </si>
  <si>
    <t>FILTER</t>
  </si>
  <si>
    <t>FLOOR DRAIN</t>
  </si>
  <si>
    <t>FLUID LOOP</t>
  </si>
  <si>
    <t>FOOD SERVICE ITEMS</t>
  </si>
  <si>
    <t>FREEZER</t>
  </si>
  <si>
    <t>FUME HOOD</t>
  </si>
  <si>
    <t>FURNACE</t>
  </si>
  <si>
    <t>GENERATOR</t>
  </si>
  <si>
    <t>HEAT EXCHANGER</t>
  </si>
  <si>
    <t>HEAT RECOVERY SYSTEM</t>
  </si>
  <si>
    <t>HEATING AND VENTILATION UNITS</t>
  </si>
  <si>
    <t>CABINET HEATER</t>
  </si>
  <si>
    <t>GAS FIRED RADIANT HEATER</t>
  </si>
  <si>
    <t>HEAT PUMP</t>
  </si>
  <si>
    <t>HUMIDIFIER</t>
  </si>
  <si>
    <t>ICE BANK, BEER LINES</t>
  </si>
  <si>
    <t>ICE MAKER</t>
  </si>
  <si>
    <t>INDUCTION UNIT</t>
  </si>
  <si>
    <t>TRUCK LIFT ETC.</t>
  </si>
  <si>
    <t>EMERGENCY LIGHT</t>
  </si>
  <si>
    <t>LIGHT POLE</t>
  </si>
  <si>
    <t>MOTOR</t>
  </si>
  <si>
    <t>POT MACHINE</t>
  </si>
  <si>
    <t>PRESSURE REGULATING UNIT</t>
  </si>
  <si>
    <t>PRESSURE RELIEF VALVE</t>
  </si>
  <si>
    <t>PACKAGE TERMINAL AC UNIT</t>
  </si>
  <si>
    <t>PUMP - BOOSTER</t>
  </si>
  <si>
    <t>PUMP - CIRCULATION</t>
  </si>
  <si>
    <t>PUMP - CHILLED WATER</t>
  </si>
  <si>
    <t>PUMP - FIRE</t>
  </si>
  <si>
    <t>GLYCOL PUMP</t>
  </si>
  <si>
    <t>PUMP - HOT WATER</t>
  </si>
  <si>
    <t>JOCKEY PUMP FOR FIRE SPRINKLER</t>
  </si>
  <si>
    <t>PUMP SUPPLY ALL TYPES</t>
  </si>
  <si>
    <t>PUMPS - SUMP/SEWAGE</t>
  </si>
  <si>
    <t>PUMP VACUUM, ALL TYPES</t>
  </si>
  <si>
    <t>COMPRESSOR RACK</t>
  </si>
  <si>
    <t>REFRIGERANT CONTAINER</t>
  </si>
  <si>
    <t>REFRIGERANT TRACKING SYSTEM</t>
  </si>
  <si>
    <t>REHEAT VAVS</t>
  </si>
  <si>
    <t>ROOF</t>
  </si>
  <si>
    <t>CARBON MONOXIDE SENSOR</t>
  </si>
  <si>
    <t>STAGE LIFT</t>
  </si>
  <si>
    <t>STEAM STERILIZER</t>
  </si>
  <si>
    <t>STEAM TRAP</t>
  </si>
  <si>
    <t>TANK - STORAGE, HOLDING, TRANSFER</t>
  </si>
  <si>
    <t>COOLING TOWER</t>
  </si>
  <si>
    <t>TRAY BELT</t>
  </si>
  <si>
    <t>TURF EQUIPMENT</t>
  </si>
  <si>
    <t>UNIT HEATER HW&amp;STM</t>
  </si>
  <si>
    <t>UNIT VENTILATOR</t>
  </si>
  <si>
    <t>INDUSTRIAL VACUUM</t>
  </si>
  <si>
    <t>VAV BOX</t>
  </si>
  <si>
    <t>ALL VEHICLES</t>
  </si>
  <si>
    <t>VARIABLE SPEED DRIVE</t>
  </si>
  <si>
    <t>CLOTHES WASHER</t>
  </si>
  <si>
    <t>ELECTRIC PANEL</t>
  </si>
  <si>
    <t>PLUMBING FIXTURE</t>
  </si>
  <si>
    <t>ROOF DRAIN</t>
  </si>
  <si>
    <t>WINDOW</t>
  </si>
  <si>
    <t>EQUIPMENT TYPES</t>
  </si>
  <si>
    <t>Area (sf)</t>
  </si>
  <si>
    <t>Def Maint</t>
  </si>
  <si>
    <t>per SF</t>
  </si>
  <si>
    <t>Column Labels</t>
  </si>
  <si>
    <t>Insulate hot water piping from south DHW heater to fixtures per Energy Code.</t>
  </si>
  <si>
    <t>TOTALS FOR DEFICIENCIES NOT COMPLETED AT THIS TIME</t>
  </si>
  <si>
    <t>THIS IS A SUMMARY PIVOT TABLE OF THE TAB "DEFICIENCY SUMMARY"</t>
  </si>
  <si>
    <t>THIS IS THE DATA ENTRY PAGE FROM THE CONDITIONS ASSESSMENT DOCUMENT WHICH CONTAINS THE DEFICIENCY, RECOMMENDATION SUMMARY, PRIORITIZATION, COSTS AND RECOMMENDED ACTION YEAR.  THIS IS INTENDED TO BE A WORKING DOC TO TRACK AND MANAGE THE FACILITIES PROJECTS.  REFER TO THE "HOW TO USE THIS SPREADSHEET" TAB FOR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</si>
</sst>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  <numFmt numFmtId="166" formatCode="_([$$-409]* #,##0_);_([$$-409]* \(#,##0\);_([$$-409]* &quot;-&quot;??_);_(@_)"/>
    <numFmt numFmtId="167" formatCode="_(&quot;$&quot;* #,##0.000_);_(&quot;$&quot;* \(#,##0.000\);_(&quot;$&quot;* &quot;-&quot;??_);_(@_)"/>
  </numFmts>
  <fonts count="1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AEC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7">
    <xf numFmtId="0" fontId="0" fillId="0" borderId="0"/>
    <xf numFmtId="44" fontId="5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5" fillId="9" borderId="0" applyNumberFormat="0" applyBorder="0" applyAlignment="0" applyProtection="0"/>
    <xf numFmtId="0" fontId="14" fillId="10" borderId="0" applyNumberFormat="0" applyBorder="0" applyAlignment="0" applyProtection="0"/>
    <xf numFmtId="0" fontId="16" fillId="12" borderId="0" applyNumberFormat="0" applyBorder="0" applyAlignment="0" applyProtection="0"/>
  </cellStyleXfs>
  <cellXfs count="1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1" fillId="0" borderId="0" xfId="1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3" borderId="0" xfId="0" applyFont="1" applyFill="1"/>
    <xf numFmtId="0" fontId="7" fillId="3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5" xfId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164" fontId="2" fillId="2" borderId="20" xfId="1" applyNumberFormat="1" applyFont="1" applyFill="1" applyBorder="1" applyAlignment="1">
      <alignment horizontal="center" vertical="center" wrapText="1"/>
    </xf>
    <xf numFmtId="164" fontId="2" fillId="2" borderId="2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165" fontId="1" fillId="0" borderId="9" xfId="0" applyNumberFormat="1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164" fontId="1" fillId="0" borderId="15" xfId="1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164" fontId="1" fillId="0" borderId="2" xfId="1" applyNumberFormat="1" applyFont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vertical="center"/>
      <protection locked="0"/>
    </xf>
    <xf numFmtId="0" fontId="2" fillId="2" borderId="20" xfId="0" applyFont="1" applyFill="1" applyBorder="1" applyAlignment="1" applyProtection="1">
      <alignment vertical="center"/>
      <protection locked="0"/>
    </xf>
    <xf numFmtId="0" fontId="2" fillId="2" borderId="21" xfId="0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164" fontId="2" fillId="2" borderId="24" xfId="1" applyNumberFormat="1" applyFont="1" applyFill="1" applyBorder="1" applyAlignment="1">
      <alignment horizontal="center" vertical="center" wrapText="1"/>
    </xf>
    <xf numFmtId="164" fontId="1" fillId="0" borderId="26" xfId="1" applyNumberFormat="1" applyFont="1" applyBorder="1" applyAlignment="1">
      <alignment horizontal="center" vertical="center"/>
    </xf>
    <xf numFmtId="0" fontId="1" fillId="0" borderId="16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9" fillId="0" borderId="0" xfId="2"/>
    <xf numFmtId="164" fontId="1" fillId="0" borderId="25" xfId="1" applyNumberFormat="1" applyFont="1" applyBorder="1" applyAlignment="1" applyProtection="1">
      <alignment horizontal="center" vertical="center"/>
      <protection locked="0"/>
    </xf>
    <xf numFmtId="164" fontId="1" fillId="0" borderId="25" xfId="1" applyNumberFormat="1" applyFont="1" applyBorder="1" applyAlignment="1">
      <alignment horizontal="center" vertical="center"/>
    </xf>
    <xf numFmtId="0" fontId="10" fillId="0" borderId="0" xfId="0" applyFont="1"/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textRotation="90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164" fontId="0" fillId="0" borderId="0" xfId="1" applyNumberFormat="1" applyFont="1"/>
    <xf numFmtId="164" fontId="0" fillId="0" borderId="0" xfId="0" applyNumberFormat="1"/>
    <xf numFmtId="164" fontId="6" fillId="0" borderId="0" xfId="0" applyNumberFormat="1" applyFont="1"/>
    <xf numFmtId="0" fontId="11" fillId="5" borderId="0" xfId="0" applyFont="1" applyFill="1"/>
    <xf numFmtId="1" fontId="1" fillId="0" borderId="9" xfId="0" applyNumberFormat="1" applyFont="1" applyBorder="1" applyAlignment="1" applyProtection="1">
      <alignment horizontal="center" vertical="center" wrapText="1"/>
      <protection locked="0"/>
    </xf>
    <xf numFmtId="1" fontId="1" fillId="7" borderId="9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1" applyNumberFormat="1" applyFont="1" applyAlignment="1">
      <alignment horizontal="left"/>
    </xf>
    <xf numFmtId="164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1" fillId="5" borderId="0" xfId="0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pivotButton="1" applyAlignment="1">
      <alignment horizontal="left"/>
    </xf>
    <xf numFmtId="49" fontId="0" fillId="0" borderId="9" xfId="0" applyNumberFormat="1" applyBorder="1" applyAlignment="1">
      <alignment horizontal="center"/>
    </xf>
    <xf numFmtId="166" fontId="0" fillId="0" borderId="0" xfId="0" applyNumberFormat="1"/>
    <xf numFmtId="0" fontId="1" fillId="0" borderId="17" xfId="0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" fillId="0" borderId="15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 wrapText="1"/>
    </xf>
    <xf numFmtId="164" fontId="1" fillId="0" borderId="18" xfId="1" applyNumberFormat="1" applyFont="1" applyBorder="1" applyAlignment="1" applyProtection="1">
      <alignment horizontal="center" vertical="center"/>
    </xf>
    <xf numFmtId="164" fontId="1" fillId="0" borderId="8" xfId="1" applyNumberFormat="1" applyFont="1" applyBorder="1" applyAlignment="1" applyProtection="1">
      <alignment horizontal="center" vertical="center"/>
    </xf>
    <xf numFmtId="0" fontId="7" fillId="4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0" fontId="0" fillId="0" borderId="0" xfId="0" pivotButton="1"/>
    <xf numFmtId="0" fontId="0" fillId="0" borderId="0" xfId="0" pivotButton="1" applyAlignment="1">
      <alignment horizontal="right"/>
    </xf>
    <xf numFmtId="0" fontId="11" fillId="5" borderId="0" xfId="0" quotePrefix="1" applyFont="1" applyFill="1"/>
    <xf numFmtId="2" fontId="14" fillId="10" borderId="0" xfId="5" applyNumberFormat="1" applyAlignment="1">
      <alignment horizontal="center"/>
    </xf>
    <xf numFmtId="2" fontId="5" fillId="9" borderId="0" xfId="4" applyNumberFormat="1" applyAlignment="1">
      <alignment horizontal="center"/>
    </xf>
    <xf numFmtId="2" fontId="13" fillId="8" borderId="0" xfId="3" applyNumberFormat="1" applyAlignment="1">
      <alignment horizontal="center"/>
    </xf>
    <xf numFmtId="167" fontId="0" fillId="0" borderId="0" xfId="0" applyNumberFormat="1"/>
    <xf numFmtId="0" fontId="0" fillId="0" borderId="9" xfId="0" applyBorder="1" applyAlignment="1">
      <alignment horizontal="center" vertical="center"/>
    </xf>
    <xf numFmtId="164" fontId="1" fillId="0" borderId="9" xfId="1" applyNumberFormat="1" applyFont="1" applyBorder="1" applyAlignment="1" applyProtection="1">
      <alignment horizontal="center" vertical="center"/>
    </xf>
    <xf numFmtId="164" fontId="1" fillId="0" borderId="4" xfId="1" applyNumberFormat="1" applyFont="1" applyBorder="1" applyAlignment="1" applyProtection="1">
      <alignment horizontal="center" vertical="center"/>
    </xf>
    <xf numFmtId="164" fontId="1" fillId="0" borderId="10" xfId="1" applyNumberFormat="1" applyFont="1" applyBorder="1" applyAlignment="1" applyProtection="1">
      <alignment horizontal="center" vertical="center"/>
    </xf>
    <xf numFmtId="164" fontId="1" fillId="6" borderId="9" xfId="1" applyNumberFormat="1" applyFont="1" applyFill="1" applyBorder="1" applyAlignment="1" applyProtection="1">
      <alignment horizontal="center" vertical="center"/>
    </xf>
    <xf numFmtId="164" fontId="1" fillId="6" borderId="30" xfId="1" applyNumberFormat="1" applyFont="1" applyFill="1" applyBorder="1" applyAlignment="1" applyProtection="1">
      <alignment horizontal="center" vertical="center"/>
    </xf>
    <xf numFmtId="164" fontId="1" fillId="6" borderId="10" xfId="1" applyNumberFormat="1" applyFont="1" applyFill="1" applyBorder="1" applyAlignment="1" applyProtection="1">
      <alignment horizontal="center" vertical="center"/>
    </xf>
    <xf numFmtId="164" fontId="1" fillId="6" borderId="31" xfId="1" applyNumberFormat="1" applyFont="1" applyFill="1" applyBorder="1" applyAlignment="1" applyProtection="1">
      <alignment horizontal="center" vertical="center"/>
    </xf>
    <xf numFmtId="0" fontId="6" fillId="3" borderId="32" xfId="0" applyFont="1" applyFill="1" applyBorder="1"/>
    <xf numFmtId="0" fontId="0" fillId="0" borderId="33" xfId="0" applyBorder="1"/>
    <xf numFmtId="0" fontId="0" fillId="0" borderId="34" xfId="0" applyBorder="1"/>
    <xf numFmtId="44" fontId="0" fillId="0" borderId="0" xfId="0" applyNumberFormat="1"/>
    <xf numFmtId="0" fontId="2" fillId="2" borderId="23" xfId="0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Alignment="1">
      <alignment horizontal="left" wrapText="1"/>
    </xf>
    <xf numFmtId="164" fontId="1" fillId="11" borderId="0" xfId="0" applyNumberFormat="1" applyFont="1" applyFill="1" applyAlignment="1">
      <alignment horizontal="center" vertical="center"/>
    </xf>
    <xf numFmtId="0" fontId="0" fillId="0" borderId="32" xfId="0" applyBorder="1"/>
    <xf numFmtId="0" fontId="15" fillId="3" borderId="32" xfId="0" applyFont="1" applyFill="1" applyBorder="1"/>
    <xf numFmtId="165" fontId="1" fillId="0" borderId="0" xfId="0" applyNumberFormat="1" applyFont="1" applyAlignment="1" applyProtection="1">
      <alignment horizontal="center" vertical="center" wrapText="1"/>
      <protection locked="0"/>
    </xf>
    <xf numFmtId="0" fontId="16" fillId="12" borderId="0" xfId="6"/>
    <xf numFmtId="0" fontId="16" fillId="12" borderId="0" xfId="6" applyAlignment="1">
      <alignment vertical="center" wrapText="1"/>
    </xf>
    <xf numFmtId="166" fontId="0" fillId="0" borderId="0" xfId="0" applyNumberFormat="1" applyFill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11" borderId="0" xfId="0" applyNumberFormat="1" applyFont="1" applyFill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</cellXfs>
  <cellStyles count="7">
    <cellStyle name="60% - Accent4" xfId="4" builtinId="44"/>
    <cellStyle name="Accent6" xfId="5" builtinId="49"/>
    <cellStyle name="Bad" xfId="3" builtinId="27"/>
    <cellStyle name="Currency" xfId="1" builtinId="4"/>
    <cellStyle name="Good" xfId="6" builtinId="26"/>
    <cellStyle name="Hyperlink" xfId="2" builtinId="8"/>
    <cellStyle name="Normal" xfId="0" builtinId="0"/>
  </cellStyles>
  <dxfs count="42"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6" formatCode="_([$$-409]* #,##0_);_([$$-409]* \(#,##0\);_([$$-409]* &quot;-&quot;??_);_(@_)"/>
    </dxf>
    <dxf>
      <alignment horizontal="left" indent="1"/>
    </dxf>
    <dxf>
      <alignment wrapText="1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wrapText="1"/>
    </dxf>
    <dxf>
      <alignment horizontal="left" indent="1"/>
    </dxf>
    <dxf>
      <numFmt numFmtId="166" formatCode="_([$$-409]* #,##0_);_([$$-409]* \(#,##0\);_([$$-409]* &quot;-&quot;??_);_(@_)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right" readingOrder="0"/>
    </dxf>
  </dxfs>
  <tableStyles count="0" defaultTableStyle="TableStyleMedium2" defaultPivotStyle="PivotStyleLight16"/>
  <colors>
    <mruColors>
      <color rgb="FFFAECF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104775</xdr:colOff>
      <xdr:row>5</xdr:row>
      <xdr:rowOff>152400</xdr:rowOff>
    </xdr:from>
    <xdr:to>
      <xdr:col>35</xdr:col>
      <xdr:colOff>507619</xdr:colOff>
      <xdr:row>32</xdr:row>
      <xdr:rowOff>0</xdr:rowOff>
    </xdr:to>
    <xdr:pic>
      <xdr:nvPicPr>
        <xdr:cNvPr id="2" name="Picture 1" descr="A screen shot of a chart&#10;&#10;Description automatically generated">
          <a:extLst>
            <a:ext uri="{FF2B5EF4-FFF2-40B4-BE49-F238E27FC236}">
              <a16:creationId xmlns:a16="http://schemas.microsoft.com/office/drawing/2014/main" id="{69B6B515-690D-4618-BAEC-22E61C171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5175" y="1104900"/>
          <a:ext cx="7108444" cy="49911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23</xdr:col>
      <xdr:colOff>466628</xdr:colOff>
      <xdr:row>43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E1C033-9D03-2199-6316-057C08115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0"/>
          <a:ext cx="14468378" cy="834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2647160</xdr:colOff>
      <xdr:row>1</xdr:row>
      <xdr:rowOff>1758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1706B13-11DE-4454-950C-BAA76AA2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76" y="0"/>
          <a:ext cx="3457794" cy="1107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Connie Magunga" refreshedDate="45631.388571643518" createdVersion="8" refreshedVersion="6" minRefreshableVersion="3" recordCount="267">
  <cacheSource type="worksheet">
    <worksheetSource ref="C3:AK270" sheet="Deficiency Summary"/>
  </cacheSource>
  <cacheFields count="35">
    <cacheField name="Facility" numFmtId="0">
      <sharedItems count="10">
        <s v="Eastside Family Resource Center"/>
        <s v="Westside Family Resource Center "/>
        <s v="Emma L Johnston Southside Family Resource Center "/>
        <s v="Transportation Department"/>
        <s v="DeFrancisco Eastwood Community Center"/>
        <s v="Sumner Head Start &amp; Big Brothers Big Sisters"/>
        <s v="LaFayette Head Start"/>
        <s v="717 Erie Boulevard West"/>
        <s v="Merrick Head Start "/>
        <s v="County South Family Resource Center"/>
      </sharedItems>
    </cacheField>
    <cacheField name="Deficiency Type" numFmtId="0">
      <sharedItems count="11">
        <s v="HVAC"/>
        <s v="Envelope"/>
        <s v="Site"/>
        <s v="Plumbing"/>
        <s v="FireSprinkler"/>
        <s v="FireAlarm"/>
        <s v="Interior"/>
        <s v="Electrical"/>
        <s v="Security"/>
        <s v="Miscellaneous"/>
        <s v="Fire Alarm" u="1"/>
      </sharedItems>
    </cacheField>
    <cacheField name="Deficiency Subtype" numFmtId="0">
      <sharedItems containsBlank="1"/>
    </cacheField>
    <cacheField name="Recommendation Summary" numFmtId="0">
      <sharedItems/>
    </cacheField>
    <cacheField name="Specific  Asset # (if applicable)" numFmtId="0">
      <sharedItems containsBlank="1" containsMixedTypes="1" containsNumber="1" containsInteger="1" minValue="101001" maxValue="101135"/>
    </cacheField>
    <cacheField name="Type of Equipment" numFmtId="0">
      <sharedItems containsBlank="1"/>
    </cacheField>
    <cacheField name="Age Verified (Yes/No)" numFmtId="0">
      <sharedItems containsBlank="1"/>
    </cacheField>
    <cacheField name="Year of Install or Manufacture Date" numFmtId="0">
      <sharedItems containsString="0" containsBlank="1" containsNumber="1" containsInteger="1" minValue="1944" maxValue="2022"/>
    </cacheField>
    <cacheField name="Effective Age (year)" numFmtId="0">
      <sharedItems containsString="0" containsBlank="1" containsNumber="1" containsInteger="1" minValue="2" maxValue="2024"/>
    </cacheField>
    <cacheField name=" Median Life Expectancy (years)" numFmtId="0">
      <sharedItems containsString="0" containsBlank="1" containsNumber="1" containsInteger="1" minValue="10" maxValue="70"/>
    </cacheField>
    <cacheField name="Remaining Useful Life (yr)" numFmtId="0">
      <sharedItems containsBlank="1" containsMixedTypes="1" containsNumber="1" containsInteger="1" minValue="-44" maxValue="22"/>
    </cacheField>
    <cacheField name="Likelihood of Failure_x000a_(1=Low, 5=High)" numFmtId="0">
      <sharedItems containsSemiMixedTypes="0" containsString="0" containsNumber="1" containsInteger="1" minValue="1" maxValue="5"/>
    </cacheField>
    <cacheField name="Impact of Failure_x000a_(1=Low, 5=High)" numFmtId="0">
      <sharedItems containsSemiMixedTypes="0" containsString="0" containsNumber="1" containsInteger="1" minValue="1" maxValue="5"/>
    </cacheField>
    <cacheField name="Program Factor_x000a_(1=None, 5=High)" numFmtId="0">
      <sharedItems containsSemiMixedTypes="0" containsString="0" containsNumber="1" containsInteger="1" minValue="1" maxValue="5"/>
    </cacheField>
    <cacheField name="Weighted Priority" numFmtId="0">
      <sharedItems containsSemiMixedTypes="0" containsString="0" containsNumber="1" minValue="1.1000000000000001" maxValue="28"/>
    </cacheField>
    <cacheField name="Quantity" numFmtId="0">
      <sharedItems containsSemiMixedTypes="0" containsString="0" containsNumber="1" containsInteger="1" minValue="0" maxValue="26000"/>
    </cacheField>
    <cacheField name="Unit" numFmtId="0">
      <sharedItems/>
    </cacheField>
    <cacheField name="Unit Cost" numFmtId="164">
      <sharedItems containsSemiMixedTypes="0" containsString="0" containsNumber="1" containsInteger="1" minValue="0" maxValue="400000"/>
    </cacheField>
    <cacheField name="Total Cost" numFmtId="164">
      <sharedItems containsSemiMixedTypes="0" containsString="0" containsNumber="1" containsInteger="1" minValue="0" maxValue="364000"/>
    </cacheField>
    <cacheField name="Cost Source" numFmtId="164">
      <sharedItems/>
    </cacheField>
    <cacheField name="Complete?_x000a_Y/N" numFmtId="164">
      <sharedItems/>
    </cacheField>
    <cacheField name="Recommended Action Year" numFmtId="0">
      <sharedItems containsMixedTypes="1" containsNumber="1" containsInteger="1" minValue="2024" maxValue="2034"/>
    </cacheField>
    <cacheField name="Funding Source" numFmtId="0">
      <sharedItems containsNonDate="0" containsString="0" containsBlank="1"/>
    </cacheField>
    <cacheField name="2024" numFmtId="164">
      <sharedItems containsMixedTypes="1" containsNumber="1" containsInteger="1" minValue="0" maxValue="56000"/>
    </cacheField>
    <cacheField name="2025" numFmtId="164">
      <sharedItems containsMixedTypes="1" containsNumber="1" containsInteger="1" minValue="0" maxValue="150000"/>
    </cacheField>
    <cacheField name="2026" numFmtId="164">
      <sharedItems containsMixedTypes="1" containsNumber="1" containsInteger="1" minValue="350" maxValue="81400"/>
    </cacheField>
    <cacheField name="2027" numFmtId="164">
      <sharedItems containsMixedTypes="1" containsNumber="1" containsInteger="1" minValue="250" maxValue="255000"/>
    </cacheField>
    <cacheField name="2028" numFmtId="164">
      <sharedItems containsMixedTypes="1" containsNumber="1" containsInteger="1" minValue="500" maxValue="364000"/>
    </cacheField>
    <cacheField name="2029" numFmtId="164">
      <sharedItems containsMixedTypes="1" containsNumber="1" containsInteger="1" minValue="500" maxValue="80000"/>
    </cacheField>
    <cacheField name="2030" numFmtId="164">
      <sharedItems containsMixedTypes="1" containsNumber="1" containsInteger="1" minValue="500" maxValue="214500"/>
    </cacheField>
    <cacheField name="2031" numFmtId="164">
      <sharedItems containsMixedTypes="1" containsNumber="1" containsInteger="1" minValue="2500" maxValue="100000"/>
    </cacheField>
    <cacheField name="2032" numFmtId="164">
      <sharedItems containsMixedTypes="1" containsNumber="1" containsInteger="1" minValue="2500" maxValue="120000"/>
    </cacheField>
    <cacheField name="2033" numFmtId="164">
      <sharedItems containsMixedTypes="1" containsNumber="1" containsInteger="1" minValue="39200" maxValue="47600"/>
    </cacheField>
    <cacheField name="2034" numFmtId="164">
      <sharedItems containsMixedTypes="1" containsNumber="1" containsInteger="1" minValue="5000" maxValue="20000"/>
    </cacheField>
    <cacheField name="Beyond" numFmtId="164">
      <sharedItems containsMixedTypes="1" containsNumber="1" containsInteger="1" minValue="10000" maxValue="4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7">
  <r>
    <x v="0"/>
    <x v="0"/>
    <s v="Heating"/>
    <s v="Replace legacy and supplemental sidearm boiler system. Primary boiler at end of life."/>
    <m/>
    <m/>
    <s v="YES"/>
    <n v="1977"/>
    <n v="47"/>
    <n v="35"/>
    <n v="-12"/>
    <n v="4"/>
    <n v="5"/>
    <n v="4"/>
    <n v="28"/>
    <n v="1"/>
    <s v="ls"/>
    <n v="150000"/>
    <n v="150000"/>
    <s v="PGPC"/>
    <s v="NO"/>
    <n v="2025"/>
    <m/>
    <s v=""/>
    <n v="150000"/>
    <s v=""/>
    <s v=""/>
    <s v=""/>
    <s v=""/>
    <s v=""/>
    <s v=""/>
    <s v=""/>
    <s v=""/>
    <s v=""/>
    <s v=""/>
  </r>
  <r>
    <x v="1"/>
    <x v="1"/>
    <s v="Substructure"/>
    <s v="Perform investigation of 1st floor structural framing system that is failing and correct issues with pitched floor and racking windows and doors in area."/>
    <m/>
    <m/>
    <m/>
    <m/>
    <n v="2024"/>
    <m/>
    <s v="N/A"/>
    <n v="5"/>
    <n v="4"/>
    <n v="3"/>
    <n v="26"/>
    <n v="1"/>
    <s v="ls"/>
    <n v="30000"/>
    <n v="30000"/>
    <s v="PGPC"/>
    <s v="NO"/>
    <n v="2025"/>
    <m/>
    <s v=""/>
    <n v="30000"/>
    <s v=""/>
    <s v=""/>
    <s v=""/>
    <s v=""/>
    <s v=""/>
    <s v=""/>
    <s v=""/>
    <s v=""/>
    <s v=""/>
    <s v=""/>
  </r>
  <r>
    <x v="2"/>
    <x v="2"/>
    <s v="Topology and Drainage"/>
    <s v="Improve site drainage on east side of property to prevent water infiltration into basement"/>
    <m/>
    <m/>
    <m/>
    <m/>
    <n v="2024"/>
    <m/>
    <s v="N/A"/>
    <n v="5"/>
    <n v="4"/>
    <n v="3"/>
    <n v="26"/>
    <n v="1"/>
    <s v="ls"/>
    <n v="20000"/>
    <n v="20000"/>
    <s v="PGPC"/>
    <s v="NO"/>
    <n v="2025"/>
    <m/>
    <s v=""/>
    <n v="20000"/>
    <s v=""/>
    <s v=""/>
    <s v=""/>
    <s v=""/>
    <s v=""/>
    <s v=""/>
    <s v=""/>
    <s v=""/>
    <s v=""/>
    <s v=""/>
  </r>
  <r>
    <x v="3"/>
    <x v="2"/>
    <s v="Paving and Curbing"/>
    <s v="Improve grading at driveway apron to mitigate vehicle damage"/>
    <m/>
    <m/>
    <m/>
    <m/>
    <n v="2024"/>
    <m/>
    <s v="N/A"/>
    <n v="5"/>
    <n v="4"/>
    <n v="3"/>
    <n v="26"/>
    <n v="1"/>
    <s v="ls"/>
    <n v="20000"/>
    <n v="20000"/>
    <s v="PGPC"/>
    <s v="NO"/>
    <n v="2030"/>
    <m/>
    <s v=""/>
    <s v=""/>
    <s v=""/>
    <s v=""/>
    <s v=""/>
    <s v=""/>
    <n v="20000"/>
    <s v=""/>
    <s v=""/>
    <s v=""/>
    <s v=""/>
    <s v=""/>
  </r>
  <r>
    <x v="1"/>
    <x v="1"/>
    <s v="Substructure"/>
    <s v="Mitigate moisture infiltration into the basement"/>
    <m/>
    <m/>
    <m/>
    <m/>
    <n v="2024"/>
    <m/>
    <s v="N/A"/>
    <n v="5"/>
    <n v="4"/>
    <n v="3"/>
    <n v="26"/>
    <n v="1"/>
    <s v="ls"/>
    <n v="10000"/>
    <n v="10000"/>
    <s v="PGPC"/>
    <s v="NO"/>
    <n v="2025"/>
    <m/>
    <s v=""/>
    <n v="10000"/>
    <s v=""/>
    <s v=""/>
    <s v=""/>
    <s v=""/>
    <s v=""/>
    <s v=""/>
    <s v=""/>
    <s v=""/>
    <s v=""/>
    <s v=""/>
  </r>
  <r>
    <x v="2"/>
    <x v="3"/>
    <s v="Interior Storm drainage"/>
    <s v="Provide sump pump to remove water infiltration and flooding"/>
    <m/>
    <m/>
    <m/>
    <m/>
    <n v="2024"/>
    <m/>
    <s v="N/A"/>
    <n v="5"/>
    <n v="4"/>
    <n v="3"/>
    <n v="26"/>
    <n v="1"/>
    <s v="ls"/>
    <n v="7500"/>
    <n v="7500"/>
    <s v="PGPC"/>
    <s v="NO"/>
    <n v="2026"/>
    <m/>
    <s v=""/>
    <s v=""/>
    <n v="7500"/>
    <s v=""/>
    <s v=""/>
    <s v=""/>
    <s v=""/>
    <s v=""/>
    <s v=""/>
    <s v=""/>
    <s v=""/>
    <s v=""/>
  </r>
  <r>
    <x v="4"/>
    <x v="1"/>
    <s v="Façade"/>
    <s v="Hose tower and building façade restoration "/>
    <m/>
    <m/>
    <m/>
    <m/>
    <n v="2024"/>
    <m/>
    <s v="N/A"/>
    <n v="5"/>
    <n v="4"/>
    <n v="3"/>
    <n v="26"/>
    <n v="0"/>
    <s v="ea"/>
    <n v="400000"/>
    <n v="0"/>
    <s v="PGPC"/>
    <s v="NO"/>
    <n v="2024"/>
    <m/>
    <n v="0"/>
    <s v=""/>
    <s v=""/>
    <s v=""/>
    <s v=""/>
    <s v=""/>
    <s v=""/>
    <s v=""/>
    <s v=""/>
    <s v=""/>
    <s v=""/>
    <s v=""/>
  </r>
  <r>
    <x v="1"/>
    <x v="2"/>
    <s v="Topology and Drainage"/>
    <s v="Regrade north side of property to mitigate water infiltration into building"/>
    <m/>
    <s v="STORMWATER MANAGEMENT"/>
    <m/>
    <m/>
    <n v="2024"/>
    <m/>
    <s v="N/A"/>
    <n v="5"/>
    <n v="4"/>
    <n v="2"/>
    <n v="24"/>
    <n v="1"/>
    <s v="ls"/>
    <n v="6000"/>
    <n v="6000"/>
    <s v="PGPC"/>
    <s v="NO"/>
    <n v="2025"/>
    <m/>
    <s v=""/>
    <n v="6000"/>
    <s v=""/>
    <s v=""/>
    <s v=""/>
    <s v=""/>
    <s v=""/>
    <s v=""/>
    <s v=""/>
    <s v=""/>
    <s v=""/>
    <s v=""/>
  </r>
  <r>
    <x v="2"/>
    <x v="1"/>
    <s v="Substructure"/>
    <s v="Investigate and perform stone foundation repairs"/>
    <m/>
    <m/>
    <m/>
    <m/>
    <n v="2024"/>
    <m/>
    <s v="N/A"/>
    <n v="5"/>
    <n v="3"/>
    <n v="5"/>
    <n v="22.5"/>
    <n v="1"/>
    <s v="ea"/>
    <n v="40000"/>
    <n v="40000"/>
    <s v="PGPC"/>
    <s v="NO"/>
    <n v="2025"/>
    <m/>
    <s v=""/>
    <n v="40000"/>
    <s v=""/>
    <s v=""/>
    <s v=""/>
    <s v=""/>
    <s v=""/>
    <s v=""/>
    <s v=""/>
    <s v=""/>
    <s v=""/>
    <s v=""/>
  </r>
  <r>
    <x v="5"/>
    <x v="1"/>
    <s v="Roofing"/>
    <s v="Replace roof - roofing near end of life. Surface ponding present.  Include adding drainage/roof cants at elevator overrun, extending condensate lines closer to roof drains, and removing abandoned roof vents."/>
    <m/>
    <s v="ROOF"/>
    <m/>
    <n v="1997"/>
    <n v="27"/>
    <n v="30"/>
    <n v="3"/>
    <n v="4"/>
    <n v="4"/>
    <n v="4"/>
    <n v="22.4"/>
    <n v="26000"/>
    <s v="ft2"/>
    <n v="14"/>
    <n v="364000"/>
    <s v="PEACE"/>
    <s v="NO"/>
    <n v="2028"/>
    <m/>
    <s v=""/>
    <s v=""/>
    <s v=""/>
    <s v=""/>
    <n v="364000"/>
    <s v=""/>
    <s v=""/>
    <s v=""/>
    <s v=""/>
    <s v=""/>
    <s v=""/>
    <s v=""/>
  </r>
  <r>
    <x v="4"/>
    <x v="1"/>
    <s v="Roofing"/>
    <s v="Roof at end of life. Replace roofing."/>
    <m/>
    <m/>
    <m/>
    <m/>
    <n v="2024"/>
    <m/>
    <s v="N/A"/>
    <n v="4"/>
    <n v="4"/>
    <n v="4"/>
    <n v="22.4"/>
    <n v="4000"/>
    <s v="ft2"/>
    <n v="14"/>
    <n v="56000"/>
    <s v="PGPC"/>
    <s v="NO"/>
    <n v="2024"/>
    <m/>
    <n v="56000"/>
    <s v=""/>
    <s v=""/>
    <s v=""/>
    <s v=""/>
    <s v=""/>
    <s v=""/>
    <s v=""/>
    <s v=""/>
    <s v=""/>
    <s v=""/>
    <s v=""/>
  </r>
  <r>
    <x v="2"/>
    <x v="0"/>
    <s v="Heating"/>
    <s v="Replace existing forced air furnace at end of life. Unit in attic serves 2nd fl community rm."/>
    <n v="101007"/>
    <s v="FURNACE"/>
    <s v="YES"/>
    <n v="1993"/>
    <n v="31"/>
    <n v="18"/>
    <n v="-13"/>
    <n v="4"/>
    <n v="4"/>
    <n v="4"/>
    <n v="22.4"/>
    <n v="1"/>
    <s v="ls"/>
    <n v="8500"/>
    <n v="8500"/>
    <s v="PGPC"/>
    <s v="NO"/>
    <n v="2025"/>
    <m/>
    <s v=""/>
    <n v="8500"/>
    <s v=""/>
    <s v=""/>
    <s v=""/>
    <s v=""/>
    <s v=""/>
    <s v=""/>
    <s v=""/>
    <s v=""/>
    <s v=""/>
    <s v=""/>
  </r>
  <r>
    <x v="2"/>
    <x v="0"/>
    <s v="Heating"/>
    <s v="Replace existing forced air furnace at end of life. Unit in basement. Serves 1st floor."/>
    <n v="101004"/>
    <s v="FURNACE"/>
    <s v="YES"/>
    <n v="1993"/>
    <n v="31"/>
    <n v="18"/>
    <n v="-13"/>
    <n v="4"/>
    <n v="4"/>
    <n v="4"/>
    <n v="22.4"/>
    <n v="1"/>
    <s v="ls"/>
    <n v="8500"/>
    <n v="8500"/>
    <s v="PGPC"/>
    <s v="NO"/>
    <n v="2025"/>
    <m/>
    <s v=""/>
    <n v="8500"/>
    <s v=""/>
    <s v=""/>
    <s v=""/>
    <s v=""/>
    <s v=""/>
    <s v=""/>
    <s v=""/>
    <s v=""/>
    <s v=""/>
    <s v=""/>
  </r>
  <r>
    <x v="0"/>
    <x v="3"/>
    <s v="Interior Storm drainage"/>
    <s v="Investigate basement flooding issue due to potential flow restriction from roots in drain line"/>
    <m/>
    <m/>
    <s v="NO"/>
    <n v="1944"/>
    <n v="80"/>
    <n v="70"/>
    <n v="-10"/>
    <n v="4"/>
    <n v="4"/>
    <n v="4"/>
    <n v="22.4"/>
    <n v="1"/>
    <s v="ea"/>
    <n v="5000"/>
    <n v="5000"/>
    <s v="PGPC"/>
    <s v="NO"/>
    <n v="2025"/>
    <m/>
    <s v=""/>
    <n v="5000"/>
    <s v=""/>
    <s v=""/>
    <s v=""/>
    <s v=""/>
    <s v=""/>
    <s v=""/>
    <s v=""/>
    <s v=""/>
    <s v=""/>
    <s v=""/>
  </r>
  <r>
    <x v="6"/>
    <x v="4"/>
    <s v="Main Service"/>
    <s v="Replace Fire Service Pumps, raise on platform to prevent damage from site flooding"/>
    <n v="101088"/>
    <s v="PUMP - FIRE"/>
    <s v="NO"/>
    <n v="2017"/>
    <n v="7"/>
    <n v="20"/>
    <n v="13"/>
    <n v="4"/>
    <n v="5"/>
    <n v="1"/>
    <n v="22"/>
    <n v="2"/>
    <s v="ea"/>
    <n v="7000"/>
    <n v="14000"/>
    <s v="PGPC"/>
    <s v="NO"/>
    <n v="2026"/>
    <m/>
    <s v=""/>
    <s v=""/>
    <n v="14000"/>
    <s v=""/>
    <s v=""/>
    <s v=""/>
    <s v=""/>
    <s v=""/>
    <s v=""/>
    <s v=""/>
    <s v=""/>
    <s v=""/>
  </r>
  <r>
    <x v="7"/>
    <x v="0"/>
    <s v="Heating"/>
    <s v="Replace rooftop air handling units, total of 3 at end of life"/>
    <m/>
    <s v="AIR CONDITIONER"/>
    <s v="NO"/>
    <n v="2012"/>
    <n v="12"/>
    <n v="15"/>
    <n v="3"/>
    <n v="3"/>
    <n v="5"/>
    <n v="4"/>
    <n v="21"/>
    <n v="3"/>
    <s v="ea"/>
    <n v="10000"/>
    <n v="30000"/>
    <s v="PGPC"/>
    <s v="NO"/>
    <n v="2027"/>
    <m/>
    <s v=""/>
    <s v=""/>
    <s v=""/>
    <n v="30000"/>
    <s v=""/>
    <s v=""/>
    <s v=""/>
    <s v=""/>
    <s v=""/>
    <s v=""/>
    <s v=""/>
    <s v=""/>
  </r>
  <r>
    <x v="4"/>
    <x v="0"/>
    <s v="Heating"/>
    <s v="Replace natural gas duct furnace for AHU-1 (1st floor heat)"/>
    <n v="101080"/>
    <s v="FURNACE"/>
    <s v="YES"/>
    <n v="2003"/>
    <n v="21"/>
    <n v="18"/>
    <n v="-3"/>
    <n v="3"/>
    <n v="5"/>
    <n v="4"/>
    <n v="21"/>
    <n v="1"/>
    <s v="ls"/>
    <n v="10000"/>
    <n v="10000"/>
    <s v="PGPC"/>
    <s v="NO"/>
    <n v="2024"/>
    <m/>
    <n v="10000"/>
    <s v=""/>
    <s v=""/>
    <s v=""/>
    <s v=""/>
    <s v=""/>
    <s v=""/>
    <s v=""/>
    <s v=""/>
    <s v=""/>
    <s v=""/>
    <s v=""/>
  </r>
  <r>
    <x v="4"/>
    <x v="0"/>
    <s v="Heating"/>
    <s v="Replace natural gas duct furnace for AHU-2 (2nd floor heat)"/>
    <n v="101022"/>
    <s v="FURNACE"/>
    <s v="YES"/>
    <n v="2003"/>
    <n v="21"/>
    <n v="18"/>
    <n v="-3"/>
    <n v="3"/>
    <n v="5"/>
    <n v="4"/>
    <n v="21"/>
    <n v="1"/>
    <s v="ls"/>
    <n v="10000"/>
    <n v="10000"/>
    <s v="PGPC"/>
    <s v="NO"/>
    <n v="2024"/>
    <m/>
    <n v="10000"/>
    <s v=""/>
    <s v=""/>
    <s v=""/>
    <s v=""/>
    <s v=""/>
    <s v=""/>
    <s v=""/>
    <s v=""/>
    <s v=""/>
    <s v=""/>
    <s v=""/>
  </r>
  <r>
    <x v="1"/>
    <x v="1"/>
    <s v="Substructure"/>
    <s v="Investigate structural integrity of existing foundation system and provide repairs as needed."/>
    <m/>
    <m/>
    <m/>
    <m/>
    <n v="2024"/>
    <m/>
    <s v="N/A"/>
    <n v="4"/>
    <n v="4"/>
    <n v="3"/>
    <n v="20.8"/>
    <n v="1"/>
    <s v="ls"/>
    <n v="10000"/>
    <n v="10000"/>
    <s v="PGPC"/>
    <s v="NO"/>
    <n v="2025"/>
    <m/>
    <s v=""/>
    <n v="10000"/>
    <s v=""/>
    <s v=""/>
    <s v=""/>
    <s v=""/>
    <s v=""/>
    <s v=""/>
    <s v=""/>
    <s v=""/>
    <s v=""/>
    <s v=""/>
  </r>
  <r>
    <x v="1"/>
    <x v="0"/>
    <s v="Heating"/>
    <s v="Replace existing boiler that is near end of life, add chemical treatment"/>
    <n v="101022"/>
    <m/>
    <m/>
    <m/>
    <n v="2024"/>
    <m/>
    <s v="N/A"/>
    <n v="3"/>
    <n v="5"/>
    <n v="3"/>
    <n v="19.5"/>
    <n v="1"/>
    <s v="ls"/>
    <n v="20000"/>
    <n v="20000"/>
    <s v="PGPC"/>
    <s v="NO"/>
    <n v="2028"/>
    <m/>
    <s v=""/>
    <s v=""/>
    <s v=""/>
    <s v=""/>
    <n v="20000"/>
    <s v=""/>
    <s v=""/>
    <s v=""/>
    <s v=""/>
    <s v=""/>
    <s v=""/>
    <s v=""/>
  </r>
  <r>
    <x v="1"/>
    <x v="1"/>
    <s v="Substructure"/>
    <s v="Seal up openings in building envelope at basement level. Repair or replace deteriorating sill plates, framing, etc."/>
    <m/>
    <s v="BOILER, NATURAL GAS"/>
    <m/>
    <m/>
    <n v="2024"/>
    <m/>
    <s v="N/A"/>
    <n v="5"/>
    <n v="3"/>
    <n v="3"/>
    <n v="19.5"/>
    <n v="1"/>
    <s v="ls"/>
    <n v="15000"/>
    <n v="15000"/>
    <s v="PGPC"/>
    <s v="NO"/>
    <n v="2025"/>
    <m/>
    <s v=""/>
    <n v="15000"/>
    <s v=""/>
    <s v=""/>
    <s v=""/>
    <s v=""/>
    <s v=""/>
    <s v=""/>
    <s v=""/>
    <s v=""/>
    <s v=""/>
    <s v=""/>
  </r>
  <r>
    <x v="8"/>
    <x v="0"/>
    <s v="Heating"/>
    <s v="Replace failed steam valve on convector in gymnasium"/>
    <m/>
    <m/>
    <s v="NO"/>
    <n v="2010"/>
    <n v="14"/>
    <n v="10"/>
    <n v="-4"/>
    <n v="5"/>
    <n v="3"/>
    <n v="3"/>
    <n v="19.5"/>
    <n v="1"/>
    <s v="ea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3"/>
    <x v="0"/>
    <s v="Heating"/>
    <s v="Replace natural gas boiler. Unit has surpassed service life expectancy."/>
    <n v="101009"/>
    <s v="BOILER, NATURAL GAS"/>
    <s v="YES"/>
    <n v="1999"/>
    <n v="25"/>
    <n v="24"/>
    <n v="-1"/>
    <n v="4"/>
    <n v="4"/>
    <n v="2"/>
    <n v="19.2"/>
    <n v="1"/>
    <s v="ls"/>
    <n v="27200"/>
    <n v="27200"/>
    <s v="RSMeans"/>
    <s v="NO"/>
    <n v="2026"/>
    <m/>
    <s v=""/>
    <s v=""/>
    <n v="27200"/>
    <s v=""/>
    <s v=""/>
    <s v=""/>
    <s v=""/>
    <s v=""/>
    <s v=""/>
    <s v=""/>
    <s v=""/>
    <s v=""/>
  </r>
  <r>
    <x v="2"/>
    <x v="0"/>
    <s v="Heating"/>
    <s v="Replace existing forced air furnace at end of life. Unit in attic serves 2nd fl apartment."/>
    <n v="101008"/>
    <s v="FURNACE"/>
    <s v="YES"/>
    <n v="1993"/>
    <n v="31"/>
    <n v="18"/>
    <n v="-13"/>
    <n v="4"/>
    <n v="4"/>
    <n v="2"/>
    <n v="19.2"/>
    <n v="1"/>
    <s v="ls"/>
    <n v="8500"/>
    <n v="8500"/>
    <s v="PGPC"/>
    <s v="NO"/>
    <n v="2025"/>
    <m/>
    <s v=""/>
    <n v="8500"/>
    <s v=""/>
    <s v=""/>
    <s v=""/>
    <s v=""/>
    <s v=""/>
    <s v=""/>
    <s v=""/>
    <s v=""/>
    <s v=""/>
    <s v=""/>
  </r>
  <r>
    <x v="3"/>
    <x v="0"/>
    <s v="Heating"/>
    <s v="Replace heating system steam and condensate piping and terminal units which are at end of life. "/>
    <m/>
    <m/>
    <s v="NO"/>
    <n v="1960"/>
    <n v="64"/>
    <n v="50"/>
    <n v="-14"/>
    <n v="3"/>
    <n v="4"/>
    <n v="5"/>
    <n v="18"/>
    <n v="1"/>
    <s v="ls"/>
    <n v="85000"/>
    <n v="85000"/>
    <s v="PGPC"/>
    <s v="NO"/>
    <n v="2030"/>
    <m/>
    <s v=""/>
    <s v=""/>
    <s v=""/>
    <s v=""/>
    <s v=""/>
    <s v=""/>
    <n v="85000"/>
    <s v=""/>
    <s v=""/>
    <s v=""/>
    <s v=""/>
    <s v=""/>
  </r>
  <r>
    <x v="9"/>
    <x v="0"/>
    <s v="Heating"/>
    <s v="Replace gas forced air furnace - Attic south"/>
    <m/>
    <s v="FURNACE"/>
    <s v="YES"/>
    <n v="1994"/>
    <n v="30"/>
    <n v="18"/>
    <n v="-12"/>
    <n v="4"/>
    <n v="3"/>
    <n v="5"/>
    <n v="18"/>
    <n v="1"/>
    <s v="ea"/>
    <n v="7500"/>
    <n v="7500"/>
    <s v="PGPC"/>
    <s v="NO"/>
    <n v="2025"/>
    <m/>
    <s v=""/>
    <n v="7500"/>
    <s v=""/>
    <s v=""/>
    <s v=""/>
    <s v=""/>
    <s v=""/>
    <s v=""/>
    <s v=""/>
    <s v=""/>
    <s v=""/>
    <s v=""/>
  </r>
  <r>
    <x v="9"/>
    <x v="0"/>
    <s v="Heating"/>
    <s v="Replace gas forced air furnace - Attic north"/>
    <m/>
    <s v="FURNACE"/>
    <s v="YES"/>
    <n v="1994"/>
    <n v="30"/>
    <n v="18"/>
    <n v="-12"/>
    <n v="4"/>
    <n v="3"/>
    <n v="5"/>
    <n v="18"/>
    <n v="1"/>
    <s v="ea"/>
    <n v="7500"/>
    <n v="7500"/>
    <s v="PGPC"/>
    <s v="NO"/>
    <n v="2025"/>
    <m/>
    <s v=""/>
    <n v="7500"/>
    <s v=""/>
    <s v=""/>
    <s v=""/>
    <s v=""/>
    <s v=""/>
    <s v=""/>
    <s v=""/>
    <s v=""/>
    <s v=""/>
    <s v=""/>
  </r>
  <r>
    <x v="9"/>
    <x v="3"/>
    <s v="Domestic HW Heating System"/>
    <s v="Replace hot water heater - basement center"/>
    <m/>
    <s v="DOMESTIC HOT WATER HEATER GAS"/>
    <s v="YES"/>
    <n v="1994"/>
    <n v="30"/>
    <n v="12"/>
    <n v="-18"/>
    <n v="5"/>
    <n v="3"/>
    <n v="2"/>
    <n v="18"/>
    <n v="1"/>
    <s v="ea"/>
    <n v="2000"/>
    <n v="2000"/>
    <s v="RSMeans"/>
    <s v="NO"/>
    <n v="2025"/>
    <m/>
    <s v=""/>
    <n v="2000"/>
    <s v=""/>
    <s v=""/>
    <s v=""/>
    <s v=""/>
    <s v=""/>
    <s v=""/>
    <s v=""/>
    <s v=""/>
    <s v=""/>
    <s v=""/>
  </r>
  <r>
    <x v="9"/>
    <x v="0"/>
    <s v="Heating"/>
    <s v="Repair failed flue vents"/>
    <m/>
    <s v="FURNACE"/>
    <m/>
    <m/>
    <n v="2024"/>
    <m/>
    <s v="N/A"/>
    <n v="5"/>
    <n v="3"/>
    <n v="2"/>
    <n v="18"/>
    <n v="1"/>
    <s v="ls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2"/>
    <x v="3"/>
    <s v="Domestic HW Heating System"/>
    <s v="Domestic water heater replacement - Right hand unit, serves 1st floor"/>
    <n v="101003"/>
    <s v="DOMESTIC HOT WATER HEATER GAS"/>
    <s v="YES"/>
    <n v="2010"/>
    <n v="14"/>
    <n v="12"/>
    <n v="-2"/>
    <n v="4"/>
    <n v="3"/>
    <n v="4"/>
    <n v="16.799999999999997"/>
    <n v="1"/>
    <s v="ls"/>
    <n v="3000"/>
    <n v="3000"/>
    <s v="PGPC"/>
    <s v="NO"/>
    <n v="2024"/>
    <m/>
    <n v="3000"/>
    <s v=""/>
    <s v=""/>
    <s v=""/>
    <s v=""/>
    <s v=""/>
    <s v=""/>
    <s v=""/>
    <s v=""/>
    <s v=""/>
    <s v=""/>
    <s v=""/>
  </r>
  <r>
    <x v="9"/>
    <x v="5"/>
    <s v="Devices"/>
    <s v="Install CO detector for the attic space in the vicinity of the gas fired appliances (Code)"/>
    <m/>
    <m/>
    <m/>
    <m/>
    <n v="2024"/>
    <m/>
    <s v="N/A"/>
    <n v="5"/>
    <n v="3"/>
    <n v="1"/>
    <n v="16.5"/>
    <n v="1"/>
    <s v="ea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8"/>
    <x v="0"/>
    <s v="Ventilating"/>
    <s v="Replace steam unit ventilators"/>
    <m/>
    <s v="HEATING AND VENTILATION UNITS"/>
    <s v="YES"/>
    <n v="1955"/>
    <n v="69"/>
    <n v="25"/>
    <n v="-44"/>
    <n v="3"/>
    <n v="4"/>
    <n v="3"/>
    <n v="15.600000000000001"/>
    <n v="17"/>
    <s v="ea"/>
    <n v="15000"/>
    <n v="255000"/>
    <s v="RSMeans"/>
    <s v="NO"/>
    <n v="2027"/>
    <m/>
    <s v=""/>
    <s v=""/>
    <s v=""/>
    <n v="255000"/>
    <s v=""/>
    <s v=""/>
    <s v=""/>
    <s v=""/>
    <s v=""/>
    <s v=""/>
    <s v=""/>
    <s v=""/>
  </r>
  <r>
    <x v="8"/>
    <x v="1"/>
    <s v="Roofing"/>
    <s v="Replace roof - roofing near end of life"/>
    <m/>
    <m/>
    <m/>
    <n v="2000"/>
    <n v="24"/>
    <n v="30"/>
    <n v="6"/>
    <n v="4"/>
    <n v="3"/>
    <n v="3"/>
    <n v="15.600000000000001"/>
    <n v="16500"/>
    <s v="ft2"/>
    <n v="13"/>
    <n v="214500"/>
    <s v="PGPC"/>
    <s v="NO"/>
    <n v="2030"/>
    <m/>
    <s v=""/>
    <s v=""/>
    <s v=""/>
    <s v=""/>
    <s v=""/>
    <s v=""/>
    <n v="214500"/>
    <s v=""/>
    <s v=""/>
    <s v=""/>
    <s v=""/>
    <s v=""/>
  </r>
  <r>
    <x v="1"/>
    <x v="1"/>
    <s v="Roofing"/>
    <s v="Address roof pitch, install gutter system ncluding downspouts, underdrains"/>
    <m/>
    <m/>
    <m/>
    <m/>
    <n v="2024"/>
    <m/>
    <s v="N/A"/>
    <n v="4"/>
    <n v="3"/>
    <n v="3"/>
    <n v="15.600000000000001"/>
    <n v="1"/>
    <s v="ls"/>
    <n v="25000"/>
    <n v="25000"/>
    <s v="PGPC"/>
    <s v="NO"/>
    <n v="2025"/>
    <m/>
    <s v=""/>
    <n v="25000"/>
    <s v=""/>
    <s v=""/>
    <s v=""/>
    <s v=""/>
    <s v=""/>
    <s v=""/>
    <s v=""/>
    <s v=""/>
    <s v=""/>
    <s v=""/>
  </r>
  <r>
    <x v="6"/>
    <x v="0"/>
    <s v="Air Conditioning"/>
    <s v="Replace R-22 A/C system for Gym"/>
    <n v="101135"/>
    <s v="CONDENSER FOR HVAC"/>
    <s v="YES"/>
    <n v="2002"/>
    <n v="22"/>
    <n v="20"/>
    <n v="-2"/>
    <n v="4"/>
    <n v="3"/>
    <n v="3"/>
    <n v="15.600000000000001"/>
    <n v="1"/>
    <s v="ea"/>
    <n v="20000"/>
    <n v="20000"/>
    <s v="PGPC"/>
    <s v="NO"/>
    <n v="2026"/>
    <m/>
    <s v=""/>
    <s v=""/>
    <n v="20000"/>
    <s v=""/>
    <s v=""/>
    <s v=""/>
    <s v=""/>
    <s v=""/>
    <s v=""/>
    <s v=""/>
    <s v=""/>
    <s v=""/>
  </r>
  <r>
    <x v="0"/>
    <x v="0"/>
    <s v="Heating"/>
    <s v="Replace terminal heating units"/>
    <m/>
    <m/>
    <s v="NO"/>
    <n v="1960"/>
    <n v="64"/>
    <n v="50"/>
    <n v="-14"/>
    <n v="3"/>
    <n v="4"/>
    <n v="3"/>
    <n v="15.600000000000001"/>
    <n v="1"/>
    <s v="ls"/>
    <n v="15000"/>
    <n v="15000"/>
    <s v="PGPC"/>
    <s v="NO"/>
    <n v="2028"/>
    <m/>
    <s v=""/>
    <s v=""/>
    <s v=""/>
    <s v=""/>
    <n v="15000"/>
    <s v=""/>
    <s v=""/>
    <s v=""/>
    <s v=""/>
    <s v=""/>
    <s v=""/>
    <s v=""/>
  </r>
  <r>
    <x v="2"/>
    <x v="3"/>
    <s v="Domestic HW Heating System"/>
    <s v="Domestic water heater replacement - Left hand unit, serves 2nd fl apt.#1"/>
    <n v="101001"/>
    <s v="DOMESTIC HOT WATER HEATER GAS"/>
    <s v="YES"/>
    <n v="1998"/>
    <n v="26"/>
    <n v="12"/>
    <n v="-14"/>
    <n v="4"/>
    <n v="3"/>
    <n v="3"/>
    <n v="15.600000000000001"/>
    <n v="1"/>
    <s v="ls"/>
    <n v="3000"/>
    <n v="3000"/>
    <s v="PGPC"/>
    <s v="NO"/>
    <n v="2024"/>
    <m/>
    <n v="3000"/>
    <s v=""/>
    <s v=""/>
    <s v=""/>
    <s v=""/>
    <s v=""/>
    <s v=""/>
    <s v=""/>
    <s v=""/>
    <s v=""/>
    <s v=""/>
    <s v=""/>
  </r>
  <r>
    <x v="2"/>
    <x v="3"/>
    <s v="Domestic HW Heating System"/>
    <s v="Domestic water heater replacement - center unit, serves 2nd fl apt.#2"/>
    <n v="101002"/>
    <s v="DOMESTIC HOT WATER HEATER GAS"/>
    <s v="YES"/>
    <n v="1998"/>
    <n v="26"/>
    <n v="12"/>
    <n v="-14"/>
    <n v="4"/>
    <n v="3"/>
    <n v="3"/>
    <n v="15.600000000000001"/>
    <n v="1"/>
    <s v="ls"/>
    <n v="3000"/>
    <n v="3000"/>
    <s v="PGPC"/>
    <s v="NO"/>
    <n v="2024"/>
    <m/>
    <n v="3000"/>
    <s v=""/>
    <s v=""/>
    <s v=""/>
    <s v=""/>
    <s v=""/>
    <s v=""/>
    <s v=""/>
    <s v=""/>
    <s v=""/>
    <s v=""/>
    <s v=""/>
  </r>
  <r>
    <x v="4"/>
    <x v="0"/>
    <s v="Ventilating"/>
    <s v="Replace or rebuild air handling unit AHU-2 serving 2nd floor heating/cooling/ventilation"/>
    <s v="101123"/>
    <s v="AIR CONDITIONER"/>
    <s v="YES"/>
    <n v="2003"/>
    <n v="21"/>
    <n v="30"/>
    <n v="9"/>
    <n v="2"/>
    <n v="5"/>
    <n v="5"/>
    <n v="15"/>
    <n v="1"/>
    <s v="ls"/>
    <n v="47600"/>
    <n v="47600"/>
    <s v="PGPC"/>
    <s v="NO"/>
    <n v="2033"/>
    <m/>
    <s v=""/>
    <s v=""/>
    <s v=""/>
    <s v=""/>
    <s v=""/>
    <s v=""/>
    <s v=""/>
    <s v=""/>
    <s v=""/>
    <n v="47600"/>
    <s v=""/>
    <s v=""/>
  </r>
  <r>
    <x v="4"/>
    <x v="0"/>
    <s v="Ventilating"/>
    <s v="Replace or rebuild air handling unit AHU-1 serving 1st floor heating/cooling/ventilation"/>
    <m/>
    <s v="AIR CONDITIONER"/>
    <s v="YES"/>
    <n v="2003"/>
    <n v="21"/>
    <n v="30"/>
    <n v="9"/>
    <n v="2"/>
    <n v="5"/>
    <n v="5"/>
    <n v="15"/>
    <n v="1"/>
    <s v="ls"/>
    <n v="39200"/>
    <n v="39200"/>
    <s v="PGPC"/>
    <s v="NO"/>
    <n v="2033"/>
    <m/>
    <s v=""/>
    <s v=""/>
    <s v=""/>
    <s v=""/>
    <s v=""/>
    <s v=""/>
    <s v=""/>
    <s v=""/>
    <s v=""/>
    <n v="39200"/>
    <s v=""/>
    <s v=""/>
  </r>
  <r>
    <x v="6"/>
    <x v="3"/>
    <s v="Domestic Water Supply"/>
    <s v="Replace submersible well pump at end of service life, 1/2HP 17 gpm (approx)"/>
    <m/>
    <s v="PUMP - BOOSTER"/>
    <s v="NO"/>
    <n v="2016"/>
    <n v="8"/>
    <n v="15"/>
    <n v="7"/>
    <n v="2"/>
    <n v="5"/>
    <n v="5"/>
    <n v="15"/>
    <n v="1"/>
    <s v="ea"/>
    <n v="2500"/>
    <n v="2500"/>
    <s v="PGPC"/>
    <s v="NO"/>
    <n v="2031"/>
    <m/>
    <s v=""/>
    <s v=""/>
    <s v=""/>
    <s v=""/>
    <s v=""/>
    <s v=""/>
    <s v=""/>
    <n v="2500"/>
    <s v=""/>
    <s v=""/>
    <s v=""/>
    <s v=""/>
  </r>
  <r>
    <x v="4"/>
    <x v="6"/>
    <s v="Flooring"/>
    <s v="Replace mezzanine level flooring adjacent to the garage door (north side of building)"/>
    <m/>
    <m/>
    <m/>
    <m/>
    <n v="2024"/>
    <m/>
    <s v="N/A"/>
    <n v="4"/>
    <n v="3"/>
    <n v="2"/>
    <n v="14.399999999999999"/>
    <n v="1"/>
    <s v="ea"/>
    <n v="4000"/>
    <n v="4000"/>
    <s v="PGPC"/>
    <s v="NO"/>
    <n v="2024"/>
    <m/>
    <n v="4000"/>
    <s v=""/>
    <s v=""/>
    <s v=""/>
    <s v=""/>
    <s v=""/>
    <s v=""/>
    <s v=""/>
    <s v=""/>
    <s v=""/>
    <s v=""/>
    <s v=""/>
  </r>
  <r>
    <x v="9"/>
    <x v="3"/>
    <s v="Domestic HW Heating System"/>
    <s v="Replace hot water heater - basement left"/>
    <m/>
    <s v="DOMESTIC HOT WATER HEATER GAS"/>
    <s v="YES"/>
    <n v="2008"/>
    <n v="16"/>
    <n v="12"/>
    <n v="-4"/>
    <n v="4"/>
    <n v="3"/>
    <n v="2"/>
    <n v="14.399999999999999"/>
    <n v="1"/>
    <s v="ea"/>
    <n v="2000"/>
    <n v="2000"/>
    <s v="RSMeans"/>
    <s v="NO"/>
    <n v="2025"/>
    <m/>
    <s v=""/>
    <n v="2000"/>
    <s v=""/>
    <s v=""/>
    <s v=""/>
    <s v=""/>
    <s v=""/>
    <s v=""/>
    <s v=""/>
    <s v=""/>
    <s v=""/>
    <s v=""/>
  </r>
  <r>
    <x v="4"/>
    <x v="0"/>
    <s v="Ventilating"/>
    <s v="Kitchen range hood fan not operating. Replace range hood."/>
    <m/>
    <m/>
    <s v="NO"/>
    <n v="2010"/>
    <n v="14"/>
    <n v="15"/>
    <n v="1"/>
    <n v="5"/>
    <n v="2"/>
    <n v="4"/>
    <n v="14"/>
    <n v="1"/>
    <s v="ls"/>
    <n v="1200"/>
    <n v="1200"/>
    <s v="PGPC"/>
    <s v="NO"/>
    <n v="2025"/>
    <m/>
    <s v=""/>
    <n v="1200"/>
    <s v=""/>
    <s v=""/>
    <s v=""/>
    <s v=""/>
    <s v=""/>
    <s v=""/>
    <s v=""/>
    <s v=""/>
    <s v=""/>
    <s v=""/>
  </r>
  <r>
    <x v="5"/>
    <x v="0"/>
    <s v="Air Conditioning"/>
    <s v="Replace rooftop air handling unit at end of life - RTU1. Serves 2nd Floor west classrooms."/>
    <n v="101044"/>
    <s v="AIR CONDITIONER"/>
    <s v="YES"/>
    <n v="2004"/>
    <n v="20"/>
    <n v="25"/>
    <n v="5"/>
    <n v="3"/>
    <n v="3"/>
    <n v="5"/>
    <n v="13.5"/>
    <n v="1"/>
    <s v="ea"/>
    <n v="32000"/>
    <n v="32000"/>
    <s v="PGPC"/>
    <s v="NO"/>
    <n v="2029"/>
    <m/>
    <s v=""/>
    <s v=""/>
    <s v=""/>
    <s v=""/>
    <s v=""/>
    <n v="32000"/>
    <s v=""/>
    <s v=""/>
    <s v=""/>
    <s v=""/>
    <s v=""/>
    <s v=""/>
  </r>
  <r>
    <x v="5"/>
    <x v="0"/>
    <s v="Air Conditioning"/>
    <s v="Replace rooftop air handling unit at end of life - RTU2. Serves 2nd Floor east classrooms."/>
    <n v="101045"/>
    <s v="AIR CONDITIONER"/>
    <s v="YES"/>
    <n v="2004"/>
    <n v="20"/>
    <n v="25"/>
    <n v="5"/>
    <n v="3"/>
    <n v="3"/>
    <n v="5"/>
    <n v="13.5"/>
    <n v="1"/>
    <s v="ea"/>
    <n v="32000"/>
    <n v="32000"/>
    <s v="PGPC"/>
    <s v="NO"/>
    <n v="2029"/>
    <m/>
    <s v=""/>
    <s v=""/>
    <s v=""/>
    <s v=""/>
    <s v=""/>
    <n v="32000"/>
    <s v=""/>
    <s v=""/>
    <s v=""/>
    <s v=""/>
    <s v=""/>
    <s v=""/>
  </r>
  <r>
    <x v="5"/>
    <x v="0"/>
    <s v="Air Conditioning"/>
    <s v="Replace rooftop air handling unit at end of life - RTU3. Serves 1st Floor east classrooms and building main entry lobby"/>
    <n v="101046"/>
    <s v="AIR CONDITIONER"/>
    <s v="YES"/>
    <n v="2004"/>
    <n v="20"/>
    <n v="25"/>
    <n v="5"/>
    <n v="3"/>
    <n v="3"/>
    <n v="5"/>
    <n v="13.5"/>
    <n v="1"/>
    <s v="ea"/>
    <n v="32000"/>
    <n v="32000"/>
    <s v="PGPC"/>
    <s v="NO"/>
    <n v="2029"/>
    <m/>
    <s v=""/>
    <s v=""/>
    <s v=""/>
    <s v=""/>
    <s v=""/>
    <n v="32000"/>
    <s v=""/>
    <s v=""/>
    <s v=""/>
    <s v=""/>
    <s v=""/>
    <s v=""/>
  </r>
  <r>
    <x v="5"/>
    <x v="0"/>
    <s v="Air Conditioning"/>
    <s v="Replace rooftop air handling unit at end of life - RTU4. Serves 1st Floor west classrooms."/>
    <n v="101047"/>
    <s v="AIR CONDITIONER"/>
    <s v="YES"/>
    <n v="2004"/>
    <n v="20"/>
    <n v="25"/>
    <n v="5"/>
    <n v="3"/>
    <n v="3"/>
    <n v="5"/>
    <n v="13.5"/>
    <n v="1"/>
    <s v="ea"/>
    <n v="32000"/>
    <n v="32000"/>
    <s v="PGPC"/>
    <s v="NO"/>
    <n v="2029"/>
    <m/>
    <s v=""/>
    <s v=""/>
    <s v=""/>
    <s v=""/>
    <s v=""/>
    <n v="32000"/>
    <s v=""/>
    <s v=""/>
    <s v=""/>
    <s v=""/>
    <s v=""/>
    <s v=""/>
  </r>
  <r>
    <x v="9"/>
    <x v="0"/>
    <s v="Heating"/>
    <s v="Replace gas forced air furnace - basement"/>
    <m/>
    <s v="FURNACE"/>
    <s v="YES"/>
    <n v="2001"/>
    <n v="23"/>
    <n v="18"/>
    <n v="-5"/>
    <n v="3"/>
    <n v="3"/>
    <n v="5"/>
    <n v="13.5"/>
    <n v="1"/>
    <s v="ea"/>
    <n v="6000"/>
    <n v="6000"/>
    <s v="PGPC"/>
    <s v="NO"/>
    <n v="2026"/>
    <m/>
    <s v=""/>
    <s v=""/>
    <n v="6000"/>
    <s v=""/>
    <s v=""/>
    <s v=""/>
    <s v=""/>
    <s v=""/>
    <s v=""/>
    <s v=""/>
    <s v=""/>
    <s v=""/>
  </r>
  <r>
    <x v="1"/>
    <x v="0"/>
    <s v="Heating"/>
    <s v="Replace south end ductwork through crawlspace believed to be compromised"/>
    <m/>
    <m/>
    <m/>
    <m/>
    <n v="2024"/>
    <m/>
    <s v="N/A"/>
    <n v="4"/>
    <n v="3"/>
    <n v="1"/>
    <n v="13.200000000000001"/>
    <n v="1"/>
    <s v="ls"/>
    <n v="10000"/>
    <n v="10000"/>
    <s v="PGPC"/>
    <s v="NO"/>
    <n v="2028"/>
    <m/>
    <s v=""/>
    <s v=""/>
    <s v=""/>
    <s v=""/>
    <n v="10000"/>
    <s v=""/>
    <s v=""/>
    <s v=""/>
    <s v=""/>
    <s v=""/>
    <s v=""/>
    <s v=""/>
  </r>
  <r>
    <x v="3"/>
    <x v="0"/>
    <s v="Capital Improvement"/>
    <s v="Provide service isolation valves for terminal equipment (radiators) to allow service without entire heating system shutdown"/>
    <m/>
    <s v="FLUID LOOP"/>
    <m/>
    <n v="1960"/>
    <n v="64"/>
    <n v="50"/>
    <n v="-14"/>
    <n v="3"/>
    <n v="4"/>
    <n v="1"/>
    <n v="13.200000000000001"/>
    <n v="7"/>
    <s v="ea"/>
    <n v="750"/>
    <n v="5250"/>
    <s v="PGPC"/>
    <s v="NO"/>
    <n v="2024"/>
    <m/>
    <n v="5250"/>
    <s v=""/>
    <s v=""/>
    <s v=""/>
    <s v=""/>
    <s v=""/>
    <s v=""/>
    <s v=""/>
    <s v=""/>
    <s v=""/>
    <s v=""/>
    <s v=""/>
  </r>
  <r>
    <x v="5"/>
    <x v="1"/>
    <s v="Maintenance"/>
    <s v="Inspect chimney internals for structural integrity. Evidence of deterioration and water infiltration observed at base of chimney in boiler room."/>
    <m/>
    <m/>
    <s v="YES"/>
    <n v="1954"/>
    <n v="70"/>
    <n v="65"/>
    <n v="-5"/>
    <n v="2"/>
    <n v="5"/>
    <n v="3"/>
    <n v="13"/>
    <n v="1"/>
    <s v="ls"/>
    <n v="10000"/>
    <n v="10000"/>
    <s v="PGPC"/>
    <s v="NO"/>
    <n v="2026"/>
    <m/>
    <s v=""/>
    <s v=""/>
    <n v="10000"/>
    <s v=""/>
    <s v=""/>
    <s v=""/>
    <s v=""/>
    <s v=""/>
    <s v=""/>
    <s v=""/>
    <s v=""/>
    <s v=""/>
  </r>
  <r>
    <x v="0"/>
    <x v="0"/>
    <s v="Heating"/>
    <s v="Investigate solutions to cold temps and remediate poor insulation and/or equipment performance issues"/>
    <m/>
    <m/>
    <m/>
    <m/>
    <n v="2024"/>
    <m/>
    <s v="N/A"/>
    <n v="4"/>
    <n v="2"/>
    <n v="5"/>
    <n v="12"/>
    <n v="1"/>
    <s v="ea"/>
    <n v="40000"/>
    <n v="40000"/>
    <s v="PGPC"/>
    <s v="NO"/>
    <n v="2026"/>
    <m/>
    <s v=""/>
    <s v=""/>
    <n v="40000"/>
    <s v=""/>
    <s v=""/>
    <s v=""/>
    <s v=""/>
    <s v=""/>
    <s v=""/>
    <s v=""/>
    <s v=""/>
    <s v=""/>
  </r>
  <r>
    <x v="2"/>
    <x v="2"/>
    <s v="Flatwork / Sidewalks"/>
    <s v="Extensive sidewalk repair"/>
    <m/>
    <m/>
    <m/>
    <m/>
    <n v="2024"/>
    <m/>
    <s v="N/A"/>
    <n v="5"/>
    <n v="2"/>
    <n v="2"/>
    <n v="12"/>
    <n v="60"/>
    <s v="ea"/>
    <n v="500"/>
    <n v="30000"/>
    <s v="PGPC"/>
    <s v="NO"/>
    <n v="2030"/>
    <m/>
    <s v=""/>
    <s v=""/>
    <s v=""/>
    <s v=""/>
    <s v=""/>
    <s v=""/>
    <n v="30000"/>
    <s v=""/>
    <s v=""/>
    <s v=""/>
    <s v=""/>
    <s v=""/>
  </r>
  <r>
    <x v="0"/>
    <x v="2"/>
    <s v="Topology and Drainage"/>
    <s v="Install rainwater gutters on north side of roof and connect to downspout and site drainage system to reduce water infiltration"/>
    <m/>
    <m/>
    <m/>
    <m/>
    <n v="2024"/>
    <m/>
    <s v="N/A"/>
    <n v="5"/>
    <n v="2"/>
    <n v="2"/>
    <n v="12"/>
    <n v="1"/>
    <s v="ea"/>
    <n v="15000"/>
    <n v="15000"/>
    <s v="PGPC"/>
    <s v="NO"/>
    <n v="2025"/>
    <m/>
    <s v=""/>
    <n v="15000"/>
    <s v=""/>
    <s v=""/>
    <s v=""/>
    <s v=""/>
    <s v=""/>
    <s v=""/>
    <s v=""/>
    <s v=""/>
    <s v=""/>
    <s v=""/>
  </r>
  <r>
    <x v="9"/>
    <x v="1"/>
    <s v="Roofing"/>
    <s v="Replace roof gutter system"/>
    <m/>
    <m/>
    <m/>
    <m/>
    <m/>
    <m/>
    <s v="N/A"/>
    <n v="5"/>
    <n v="2"/>
    <n v="2"/>
    <n v="12"/>
    <n v="1"/>
    <s v="ea"/>
    <n v="8000"/>
    <n v="8000"/>
    <s v="PGPC"/>
    <s v="NO"/>
    <n v="2027"/>
    <m/>
    <s v=""/>
    <s v=""/>
    <s v=""/>
    <n v="8000"/>
    <s v=""/>
    <s v=""/>
    <s v=""/>
    <s v=""/>
    <s v=""/>
    <s v=""/>
    <s v=""/>
    <s v=""/>
  </r>
  <r>
    <x v="2"/>
    <x v="1"/>
    <s v="Façade"/>
    <s v="Envelope repair west side"/>
    <m/>
    <m/>
    <m/>
    <m/>
    <n v="2024"/>
    <m/>
    <s v="N/A"/>
    <n v="5"/>
    <n v="2"/>
    <n v="2"/>
    <n v="12"/>
    <n v="1"/>
    <s v="ls"/>
    <n v="3000"/>
    <n v="3000"/>
    <s v="PGPC"/>
    <s v="NO"/>
    <n v="2029"/>
    <m/>
    <s v=""/>
    <s v=""/>
    <s v=""/>
    <s v=""/>
    <s v=""/>
    <n v="3000"/>
    <s v=""/>
    <s v=""/>
    <s v=""/>
    <s v=""/>
    <s v=""/>
    <s v=""/>
  </r>
  <r>
    <x v="3"/>
    <x v="2"/>
    <s v="Flatwork / Sidewalks"/>
    <s v="Replace deteriorated concrete flags from City sidewalk to the south entry door"/>
    <m/>
    <m/>
    <m/>
    <m/>
    <n v="2024"/>
    <m/>
    <s v="N/A"/>
    <n v="5"/>
    <n v="2"/>
    <n v="2"/>
    <n v="12"/>
    <n v="6"/>
    <s v="ea"/>
    <n v="400"/>
    <n v="2400"/>
    <s v="PGPC"/>
    <s v="NO"/>
    <n v="2027"/>
    <m/>
    <s v=""/>
    <s v=""/>
    <s v=""/>
    <n v="2400"/>
    <s v=""/>
    <s v=""/>
    <s v=""/>
    <s v=""/>
    <s v=""/>
    <s v=""/>
    <s v=""/>
    <s v=""/>
  </r>
  <r>
    <x v="5"/>
    <x v="1"/>
    <s v="Windows"/>
    <s v="Replace remaining windows that have not been replaced from 2016 window replacements. 40 windows on 1st floor and 34 on 2nd floor need replacement."/>
    <m/>
    <s v="WINDOW"/>
    <m/>
    <m/>
    <n v="2024"/>
    <m/>
    <s v="N/A"/>
    <n v="3"/>
    <n v="3"/>
    <n v="3"/>
    <n v="11.700000000000001"/>
    <n v="74"/>
    <s v="ls"/>
    <n v="1100"/>
    <n v="81400"/>
    <s v="PGPC"/>
    <s v="NO"/>
    <n v="2026"/>
    <m/>
    <s v=""/>
    <s v=""/>
    <n v="81400"/>
    <s v=""/>
    <s v=""/>
    <s v=""/>
    <s v=""/>
    <s v=""/>
    <s v=""/>
    <s v=""/>
    <s v=""/>
    <s v=""/>
  </r>
  <r>
    <x v="1"/>
    <x v="0"/>
    <s v="Heating"/>
    <s v="Replace / update existing terminal units (fin tube, convectors)"/>
    <m/>
    <m/>
    <m/>
    <m/>
    <n v="2024"/>
    <m/>
    <s v="N/A"/>
    <n v="3"/>
    <n v="3"/>
    <n v="3"/>
    <n v="11.700000000000001"/>
    <n v="1"/>
    <s v="ls"/>
    <n v="15000"/>
    <n v="15000"/>
    <s v="PGPC"/>
    <s v="NO"/>
    <n v="2028"/>
    <m/>
    <s v=""/>
    <s v=""/>
    <s v=""/>
    <s v=""/>
    <n v="15000"/>
    <s v=""/>
    <s v=""/>
    <s v=""/>
    <s v=""/>
    <s v=""/>
    <s v=""/>
    <s v=""/>
  </r>
  <r>
    <x v="5"/>
    <x v="0"/>
    <s v="Air Conditioning"/>
    <s v="Clean debris off RTU condensing unit coil fin surfaces to mitigate premature failure. Condensers were mostly plugged."/>
    <m/>
    <s v="AIR CONDITIONER"/>
    <m/>
    <m/>
    <n v="2024"/>
    <m/>
    <s v="N/A"/>
    <n v="3"/>
    <n v="3"/>
    <n v="3"/>
    <n v="11.700000000000001"/>
    <n v="4"/>
    <s v="ea"/>
    <n v="200"/>
    <n v="800"/>
    <s v="PGPC"/>
    <s v="NO"/>
    <n v="2025"/>
    <m/>
    <s v=""/>
    <n v="800"/>
    <s v=""/>
    <s v=""/>
    <s v=""/>
    <s v=""/>
    <s v=""/>
    <s v=""/>
    <s v=""/>
    <s v=""/>
    <s v=""/>
    <s v=""/>
  </r>
  <r>
    <x v="4"/>
    <x v="0"/>
    <s v="Air Conditioning"/>
    <s v="Replace building air conditioning condensing unit, RCU-2, for AHU-2 (2nd floor)  - 8 ton. Need to replace indoor evaporator coil with compliant refrigerant."/>
    <n v="101128"/>
    <s v="CONDENSER FOR HVAC"/>
    <s v="YES"/>
    <n v="2003"/>
    <n v="21"/>
    <n v="15"/>
    <n v="-6"/>
    <n v="4"/>
    <n v="2"/>
    <n v="4"/>
    <n v="11.2"/>
    <n v="1"/>
    <s v="ls"/>
    <n v="54000"/>
    <n v="54000"/>
    <s v="PGPC"/>
    <s v="NO"/>
    <n v="2027"/>
    <m/>
    <s v=""/>
    <s v=""/>
    <s v=""/>
    <n v="54000"/>
    <s v=""/>
    <s v=""/>
    <s v=""/>
    <s v=""/>
    <s v=""/>
    <s v=""/>
    <s v=""/>
    <s v=""/>
  </r>
  <r>
    <x v="4"/>
    <x v="0"/>
    <s v="Air Conditioning"/>
    <s v="Replace building air conditioning condensing unit, RCU-1, for AHU-1 (1st floor)  - 7.5 ton. Need to replace indoor evaporator coil with compliant refrigerant."/>
    <n v="101129"/>
    <s v="CONDENSER FOR HVAC"/>
    <s v="YES"/>
    <n v="2003"/>
    <n v="21"/>
    <n v="15"/>
    <n v="-6"/>
    <n v="4"/>
    <n v="2"/>
    <n v="4"/>
    <n v="11.2"/>
    <n v="1"/>
    <s v="ls"/>
    <n v="48000"/>
    <n v="48000"/>
    <s v="PGPC"/>
    <s v="NO"/>
    <n v="2027"/>
    <m/>
    <s v=""/>
    <s v=""/>
    <s v=""/>
    <n v="48000"/>
    <s v=""/>
    <s v=""/>
    <s v=""/>
    <s v=""/>
    <s v=""/>
    <s v=""/>
    <s v=""/>
    <s v=""/>
  </r>
  <r>
    <x v="3"/>
    <x v="1"/>
    <s v="Roofing"/>
    <s v="Repair and replace exterior gutters and provision of (2) additional downspouts with underdrains to below grade, including heat trace ice meltning system to protect gutters from winter damage."/>
    <m/>
    <m/>
    <m/>
    <m/>
    <n v="2024"/>
    <m/>
    <s v="N/A"/>
    <n v="5"/>
    <n v="2"/>
    <n v="1"/>
    <n v="11"/>
    <n v="1"/>
    <s v="ls"/>
    <n v="12000"/>
    <n v="12000"/>
    <s v="PGPC"/>
    <s v="NO"/>
    <n v="2030"/>
    <m/>
    <s v=""/>
    <s v=""/>
    <s v=""/>
    <s v=""/>
    <s v=""/>
    <s v=""/>
    <n v="12000"/>
    <s v=""/>
    <s v=""/>
    <s v=""/>
    <s v=""/>
    <s v=""/>
  </r>
  <r>
    <x v="5"/>
    <x v="1"/>
    <s v="Roofing"/>
    <s v="Provide saftey railing along east high roof edge by rooftop unit, RTU3, located close to roof edge to comply with OSHA regulations."/>
    <m/>
    <m/>
    <m/>
    <m/>
    <n v="2024"/>
    <m/>
    <s v="N/A"/>
    <n v="2"/>
    <n v="5"/>
    <n v="1"/>
    <n v="11"/>
    <n v="1"/>
    <s v="ls"/>
    <n v="10000"/>
    <n v="10000"/>
    <s v="PGPC"/>
    <s v="NO"/>
    <n v="2025"/>
    <m/>
    <s v=""/>
    <n v="10000"/>
    <s v=""/>
    <s v=""/>
    <s v=""/>
    <s v=""/>
    <s v=""/>
    <s v=""/>
    <s v=""/>
    <s v=""/>
    <s v=""/>
    <s v=""/>
  </r>
  <r>
    <x v="7"/>
    <x v="1"/>
    <s v="Roofing"/>
    <s v="Repair water infiltration issue at northwest corner of roof and wall assembly to prevent water mitigation and moisture issues"/>
    <m/>
    <m/>
    <m/>
    <m/>
    <n v="2024"/>
    <m/>
    <s v="N/A"/>
    <n v="5"/>
    <n v="2"/>
    <n v="1"/>
    <n v="11"/>
    <n v="1"/>
    <s v="ea"/>
    <n v="5000"/>
    <n v="5000"/>
    <s v="PGPC"/>
    <s v="NO"/>
    <n v="2024"/>
    <m/>
    <n v="5000"/>
    <s v=""/>
    <s v=""/>
    <s v=""/>
    <s v=""/>
    <s v=""/>
    <s v=""/>
    <s v=""/>
    <s v=""/>
    <s v=""/>
    <s v=""/>
    <s v=""/>
  </r>
  <r>
    <x v="6"/>
    <x v="1"/>
    <s v="Façade"/>
    <s v="Upper front eave repair"/>
    <m/>
    <m/>
    <m/>
    <m/>
    <n v="2024"/>
    <m/>
    <s v="N/A"/>
    <n v="5"/>
    <n v="2"/>
    <n v="1"/>
    <n v="11"/>
    <n v="1"/>
    <s v="ea"/>
    <n v="2500"/>
    <n v="2500"/>
    <s v="PGPC"/>
    <s v="NO"/>
    <n v="2030"/>
    <m/>
    <s v=""/>
    <s v=""/>
    <s v=""/>
    <s v=""/>
    <s v=""/>
    <s v=""/>
    <n v="2500"/>
    <s v=""/>
    <s v=""/>
    <s v=""/>
    <s v=""/>
    <s v=""/>
  </r>
  <r>
    <x v="6"/>
    <x v="2"/>
    <s v="Flatwork / Sidewalks"/>
    <s v="Replace concrete Flags"/>
    <m/>
    <m/>
    <m/>
    <m/>
    <n v="2024"/>
    <m/>
    <s v="N/A"/>
    <n v="5"/>
    <n v="2"/>
    <n v="1"/>
    <n v="11"/>
    <n v="2"/>
    <s v="ea"/>
    <n v="500"/>
    <n v="1000"/>
    <s v="PGPC"/>
    <s v="NO"/>
    <n v="2026"/>
    <m/>
    <s v=""/>
    <s v=""/>
    <n v="1000"/>
    <s v=""/>
    <s v=""/>
    <s v=""/>
    <s v=""/>
    <s v=""/>
    <s v=""/>
    <s v=""/>
    <s v=""/>
    <s v=""/>
  </r>
  <r>
    <x v="5"/>
    <x v="1"/>
    <s v="Windows"/>
    <s v="Provide screens for gymnaisum hopper windows"/>
    <m/>
    <m/>
    <m/>
    <m/>
    <n v="2024"/>
    <m/>
    <s v="N/A"/>
    <n v="5"/>
    <n v="2"/>
    <n v="1"/>
    <n v="11"/>
    <n v="2"/>
    <s v="ea"/>
    <n v="5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2"/>
    <x v="6"/>
    <s v="Paint"/>
    <s v="Full interior paint"/>
    <m/>
    <m/>
    <m/>
    <m/>
    <n v="2024"/>
    <m/>
    <s v="N/A"/>
    <n v="3"/>
    <n v="3"/>
    <n v="2"/>
    <n v="10.799999999999999"/>
    <n v="1"/>
    <s v="ea"/>
    <n v="40000"/>
    <n v="40000"/>
    <s v="PGPC"/>
    <s v="NO"/>
    <n v="2030"/>
    <m/>
    <s v=""/>
    <s v=""/>
    <s v=""/>
    <s v=""/>
    <s v=""/>
    <s v=""/>
    <n v="40000"/>
    <s v=""/>
    <s v=""/>
    <s v=""/>
    <s v=""/>
    <s v=""/>
  </r>
  <r>
    <x v="2"/>
    <x v="1"/>
    <s v="Roofing"/>
    <s v="Replace roofing at end of life."/>
    <m/>
    <m/>
    <s v="NO"/>
    <n v="2018"/>
    <n v="6"/>
    <n v="10"/>
    <n v="4"/>
    <n v="3"/>
    <n v="3"/>
    <n v="2"/>
    <n v="10.799999999999999"/>
    <n v="1"/>
    <s v="ea"/>
    <n v="20000"/>
    <n v="20000"/>
    <s v="PGPC"/>
    <s v="NO"/>
    <n v="2028"/>
    <m/>
    <s v=""/>
    <s v=""/>
    <s v=""/>
    <s v=""/>
    <n v="20000"/>
    <s v=""/>
    <s v=""/>
    <s v=""/>
    <s v=""/>
    <s v=""/>
    <s v=""/>
    <s v=""/>
  </r>
  <r>
    <x v="2"/>
    <x v="6"/>
    <s v="Flooring"/>
    <s v="Replace end of life flooring"/>
    <m/>
    <m/>
    <m/>
    <m/>
    <n v="2024"/>
    <m/>
    <s v="N/A"/>
    <n v="3"/>
    <n v="3"/>
    <n v="2"/>
    <n v="10.799999999999999"/>
    <n v="1"/>
    <s v="ea"/>
    <n v="20000"/>
    <n v="20000"/>
    <s v="PGPC"/>
    <s v="NO"/>
    <n v="2030"/>
    <m/>
    <s v=""/>
    <s v=""/>
    <s v=""/>
    <s v=""/>
    <s v=""/>
    <s v=""/>
    <n v="20000"/>
    <s v=""/>
    <s v=""/>
    <s v=""/>
    <s v=""/>
    <s v=""/>
  </r>
  <r>
    <x v="5"/>
    <x v="0"/>
    <s v="Ventilating"/>
    <s v="Replace bathroom exhaust fan, EF-2, on roof at end of life."/>
    <m/>
    <s v="EXHAUST FAN"/>
    <s v="YES"/>
    <n v="2004"/>
    <n v="20"/>
    <n v="25"/>
    <n v="5"/>
    <n v="3"/>
    <n v="3"/>
    <n v="2"/>
    <n v="10.799999999999999"/>
    <n v="1"/>
    <s v="ea"/>
    <n v="4000"/>
    <n v="4000"/>
    <s v="PGPC"/>
    <s v="NO"/>
    <n v="2029"/>
    <m/>
    <s v=""/>
    <s v=""/>
    <s v=""/>
    <s v=""/>
    <s v=""/>
    <n v="4000"/>
    <s v=""/>
    <s v=""/>
    <s v=""/>
    <s v=""/>
    <s v=""/>
    <s v=""/>
  </r>
  <r>
    <x v="3"/>
    <x v="3"/>
    <s v="Domestic HW Heating System"/>
    <s v="Replace water heater"/>
    <n v="101010"/>
    <s v="DOMESTIC HOT WATER HEATER GAS"/>
    <m/>
    <m/>
    <n v="2024"/>
    <m/>
    <s v="N/A"/>
    <n v="3"/>
    <n v="3"/>
    <n v="2"/>
    <n v="10.799999999999999"/>
    <n v="1"/>
    <s v="ls"/>
    <n v="4000"/>
    <n v="4000"/>
    <s v="PGPC"/>
    <s v="NO"/>
    <n v="2029"/>
    <m/>
    <s v=""/>
    <s v=""/>
    <s v=""/>
    <s v=""/>
    <s v=""/>
    <n v="4000"/>
    <s v=""/>
    <s v=""/>
    <s v=""/>
    <s v=""/>
    <s v=""/>
    <s v=""/>
  </r>
  <r>
    <x v="1"/>
    <x v="3"/>
    <s v="Interior Sanitary Drainage"/>
    <s v="Install backwater valve to mitigate sewer backups, replace floor drain and grate and install cap on open pipe"/>
    <m/>
    <m/>
    <m/>
    <m/>
    <n v="2024"/>
    <m/>
    <s v="N/A"/>
    <n v="3"/>
    <n v="3"/>
    <n v="2"/>
    <n v="10.799999999999999"/>
    <n v="1"/>
    <s v="ls"/>
    <n v="3500"/>
    <n v="3500"/>
    <s v="PGPC"/>
    <s v="NO"/>
    <n v="2025"/>
    <m/>
    <s v=""/>
    <n v="3500"/>
    <s v=""/>
    <s v=""/>
    <s v=""/>
    <s v=""/>
    <s v=""/>
    <s v=""/>
    <s v=""/>
    <s v=""/>
    <s v=""/>
    <s v=""/>
  </r>
  <r>
    <x v="9"/>
    <x v="3"/>
    <s v="Domestic HW Heating System"/>
    <s v="Replace hot water heater - basement right"/>
    <m/>
    <s v="DOMESTIC HOT WATER HEATER GAS"/>
    <s v="YES"/>
    <n v="2013"/>
    <n v="11"/>
    <n v="12"/>
    <n v="1"/>
    <n v="3"/>
    <n v="3"/>
    <n v="2"/>
    <n v="10.799999999999999"/>
    <n v="1"/>
    <s v="ea"/>
    <n v="2000"/>
    <n v="2000"/>
    <s v="RSMeans"/>
    <s v="NO"/>
    <n v="2025"/>
    <m/>
    <s v=""/>
    <n v="2000"/>
    <s v=""/>
    <s v=""/>
    <s v=""/>
    <s v=""/>
    <s v=""/>
    <s v=""/>
    <s v=""/>
    <s v=""/>
    <s v=""/>
    <s v=""/>
  </r>
  <r>
    <x v="0"/>
    <x v="7"/>
    <s v="Capital Improvement"/>
    <s v="Install generator for standby power to preserve refrigerated goods and community access"/>
    <m/>
    <s v="GENERATOR"/>
    <m/>
    <m/>
    <n v="2024"/>
    <m/>
    <s v="N/A"/>
    <n v="2"/>
    <n v="4"/>
    <n v="3"/>
    <n v="10.4"/>
    <n v="1"/>
    <s v="ea"/>
    <n v="25000"/>
    <n v="25000"/>
    <s v="PGPC"/>
    <s v="NO"/>
    <n v="2029"/>
    <m/>
    <s v=""/>
    <s v=""/>
    <s v=""/>
    <s v=""/>
    <s v=""/>
    <n v="25000"/>
    <s v=""/>
    <s v=""/>
    <s v=""/>
    <s v=""/>
    <s v=""/>
    <s v=""/>
  </r>
  <r>
    <x v="5"/>
    <x v="3"/>
    <s v="Domestic HW Heating System"/>
    <s v="Replace domestic water heater for building"/>
    <m/>
    <s v="DOMESTIC HOT WATER HEATER GAS"/>
    <s v="NO"/>
    <n v="2014"/>
    <n v="10"/>
    <n v="15"/>
    <n v="5"/>
    <n v="4"/>
    <n v="2"/>
    <n v="3"/>
    <n v="10.4"/>
    <n v="1"/>
    <s v="ea"/>
    <n v="20000"/>
    <n v="20000"/>
    <s v="PGPC"/>
    <s v="NO"/>
    <n v="2034"/>
    <m/>
    <s v=""/>
    <s v=""/>
    <s v=""/>
    <s v=""/>
    <s v=""/>
    <s v=""/>
    <s v=""/>
    <s v=""/>
    <s v=""/>
    <s v=""/>
    <n v="20000"/>
    <s v=""/>
  </r>
  <r>
    <x v="5"/>
    <x v="7"/>
    <s v="Site Lighting"/>
    <s v="Improve site lighting for north parking lot. Insufficient illumination observed."/>
    <m/>
    <m/>
    <m/>
    <m/>
    <n v="2024"/>
    <m/>
    <s v="N/A"/>
    <n v="4"/>
    <n v="2"/>
    <n v="3"/>
    <n v="10.4"/>
    <n v="1"/>
    <s v="ls"/>
    <n v="20000"/>
    <n v="20000"/>
    <s v="PGPC"/>
    <s v="NO"/>
    <n v="2026"/>
    <m/>
    <s v=""/>
    <s v=""/>
    <n v="20000"/>
    <s v=""/>
    <s v=""/>
    <s v=""/>
    <s v=""/>
    <s v=""/>
    <s v=""/>
    <s v=""/>
    <s v=""/>
    <s v=""/>
  </r>
  <r>
    <x v="5"/>
    <x v="2"/>
    <s v="Paving and Curbing"/>
    <s v="North parking lot in poor condition. Repair cracking and re-stripe lot."/>
    <m/>
    <m/>
    <m/>
    <m/>
    <n v="2024"/>
    <m/>
    <s v="N/A"/>
    <n v="4"/>
    <n v="2"/>
    <n v="3"/>
    <n v="10.4"/>
    <n v="20000"/>
    <s v="sf"/>
    <n v="1"/>
    <n v="20000"/>
    <s v="PGPC"/>
    <s v="NO"/>
    <n v="2026"/>
    <m/>
    <s v=""/>
    <s v=""/>
    <n v="20000"/>
    <s v=""/>
    <s v=""/>
    <s v=""/>
    <s v=""/>
    <s v=""/>
    <s v=""/>
    <s v=""/>
    <s v=""/>
    <s v=""/>
  </r>
  <r>
    <x v="2"/>
    <x v="2"/>
    <s v="Paving and Curbing"/>
    <s v="Repave parking lot"/>
    <m/>
    <m/>
    <m/>
    <m/>
    <n v="2024"/>
    <m/>
    <s v="N/A"/>
    <n v="4"/>
    <n v="2"/>
    <n v="3"/>
    <n v="10.4"/>
    <n v="4500"/>
    <s v="sf"/>
    <n v="4"/>
    <n v="18000"/>
    <s v="PGPC"/>
    <s v="NO"/>
    <n v="2030"/>
    <m/>
    <s v=""/>
    <s v=""/>
    <s v=""/>
    <s v=""/>
    <s v=""/>
    <s v=""/>
    <n v="18000"/>
    <s v=""/>
    <s v=""/>
    <s v=""/>
    <s v=""/>
    <s v=""/>
  </r>
  <r>
    <x v="4"/>
    <x v="3"/>
    <s v="Domestic HW Heating System"/>
    <s v="Replace DHW tank that is nearing end of life"/>
    <s v="101121"/>
    <s v="DOMESTIC HOT WATER HEATER ELECTRIC"/>
    <s v="YES"/>
    <n v="2015"/>
    <n v="9"/>
    <n v="12"/>
    <n v="3"/>
    <n v="2"/>
    <n v="4"/>
    <n v="3"/>
    <n v="10.4"/>
    <n v="1"/>
    <s v="ls"/>
    <n v="5000"/>
    <n v="5000"/>
    <s v="PGPC"/>
    <s v="NO"/>
    <n v="2027"/>
    <m/>
    <s v=""/>
    <s v=""/>
    <s v=""/>
    <n v="5000"/>
    <s v=""/>
    <s v=""/>
    <s v=""/>
    <s v=""/>
    <s v=""/>
    <s v=""/>
    <s v=""/>
    <s v=""/>
  </r>
  <r>
    <x v="4"/>
    <x v="4"/>
    <s v="Capital Improvement"/>
    <s v="Provide 5kW electric heater for garage to protect wet pipe sprinkler system"/>
    <m/>
    <s v="DOMESTIC HOT WATER HEATER ELECTRIC"/>
    <m/>
    <m/>
    <n v="2024"/>
    <m/>
    <s v="N/A"/>
    <n v="2"/>
    <n v="4"/>
    <n v="3"/>
    <n v="10.4"/>
    <n v="1"/>
    <s v="ls"/>
    <n v="5000"/>
    <n v="5000"/>
    <s v="PGPC"/>
    <s v="NO"/>
    <n v="2025"/>
    <m/>
    <s v=""/>
    <n v="5000"/>
    <s v=""/>
    <s v=""/>
    <s v=""/>
    <s v=""/>
    <s v=""/>
    <s v=""/>
    <s v=""/>
    <s v=""/>
    <s v=""/>
    <s v=""/>
  </r>
  <r>
    <x v="1"/>
    <x v="3"/>
    <s v="Domestic HW Heating System"/>
    <s v="Replace Domestic HW heater that has reached end of life"/>
    <n v="101021"/>
    <s v="DOMESTIC HOT WATER HEATER GAS"/>
    <m/>
    <m/>
    <n v="2024"/>
    <m/>
    <s v="N/A"/>
    <n v="4"/>
    <n v="2"/>
    <n v="3"/>
    <n v="10.4"/>
    <n v="1"/>
    <s v="ls"/>
    <n v="3000"/>
    <n v="3000"/>
    <s v="PGPC"/>
    <s v="NO"/>
    <n v="2025"/>
    <m/>
    <s v=""/>
    <n v="3000"/>
    <s v=""/>
    <s v=""/>
    <s v=""/>
    <s v=""/>
    <s v=""/>
    <s v=""/>
    <s v=""/>
    <s v=""/>
    <s v=""/>
    <s v=""/>
  </r>
  <r>
    <x v="5"/>
    <x v="7"/>
    <s v="Site Lighting"/>
    <s v="Southwest entry canopy lights appear to be broken. Replace entry lights."/>
    <m/>
    <m/>
    <m/>
    <m/>
    <n v="2024"/>
    <m/>
    <s v="N/A"/>
    <n v="4"/>
    <n v="2"/>
    <n v="3"/>
    <n v="10.4"/>
    <n v="1"/>
    <s v="ls"/>
    <n v="2000"/>
    <n v="2000"/>
    <s v="PGPC"/>
    <s v="NO"/>
    <n v="2026"/>
    <m/>
    <s v=""/>
    <s v=""/>
    <n v="2000"/>
    <s v=""/>
    <s v=""/>
    <s v=""/>
    <s v=""/>
    <s v=""/>
    <s v=""/>
    <s v=""/>
    <s v=""/>
    <s v=""/>
  </r>
  <r>
    <x v="2"/>
    <x v="1"/>
    <s v="Façade"/>
    <s v="Investigate and perform misc brick masonry repairs"/>
    <m/>
    <m/>
    <m/>
    <m/>
    <n v="2024"/>
    <m/>
    <s v="N/A"/>
    <n v="3"/>
    <n v="3"/>
    <n v="1"/>
    <n v="9.9"/>
    <n v="1"/>
    <s v="ea"/>
    <n v="25000"/>
    <n v="25000"/>
    <s v="PGPC"/>
    <s v="NO"/>
    <n v="2030"/>
    <m/>
    <s v=""/>
    <s v=""/>
    <s v=""/>
    <s v=""/>
    <s v=""/>
    <s v=""/>
    <n v="25000"/>
    <s v=""/>
    <s v=""/>
    <s v=""/>
    <s v=""/>
    <s v=""/>
  </r>
  <r>
    <x v="0"/>
    <x v="3"/>
    <s v="Domestic HW Heating System"/>
    <s v="Test, abate and replace all original pipe insulation"/>
    <m/>
    <m/>
    <m/>
    <m/>
    <n v="2024"/>
    <m/>
    <s v="N/A"/>
    <n v="3"/>
    <n v="3"/>
    <n v="1"/>
    <n v="9.9"/>
    <n v="1"/>
    <s v="ea"/>
    <n v="20000"/>
    <n v="20000"/>
    <s v="PGPC"/>
    <s v="NO"/>
    <n v="2027"/>
    <m/>
    <s v=""/>
    <s v=""/>
    <s v=""/>
    <n v="20000"/>
    <s v=""/>
    <s v=""/>
    <s v=""/>
    <s v=""/>
    <s v=""/>
    <s v=""/>
    <s v=""/>
    <s v=""/>
  </r>
  <r>
    <x v="0"/>
    <x v="1"/>
    <s v="Façade"/>
    <s v="Paint Exposed CMU"/>
    <m/>
    <m/>
    <m/>
    <m/>
    <n v="2024"/>
    <m/>
    <s v="N/A"/>
    <n v="3"/>
    <n v="3"/>
    <n v="1"/>
    <n v="9.9"/>
    <n v="1"/>
    <s v="ea"/>
    <n v="20000"/>
    <n v="20000"/>
    <s v="PGPC"/>
    <s v="NO"/>
    <n v="2030"/>
    <m/>
    <s v=""/>
    <s v=""/>
    <s v=""/>
    <s v=""/>
    <s v=""/>
    <s v=""/>
    <n v="20000"/>
    <s v=""/>
    <s v=""/>
    <s v=""/>
    <s v=""/>
    <s v=""/>
  </r>
  <r>
    <x v="3"/>
    <x v="1"/>
    <s v="Other"/>
    <s v="Investigate and provide proper stormwater management at east end of property to protect masonry structure and joints from degradation"/>
    <m/>
    <s v="STORMWATER MANAGEMENT"/>
    <m/>
    <m/>
    <n v="2024"/>
    <m/>
    <s v="N/A"/>
    <n v="3"/>
    <n v="3"/>
    <n v="1"/>
    <n v="9.9"/>
    <n v="1"/>
    <s v="ls"/>
    <n v="20000"/>
    <n v="20000"/>
    <s v="PGPC"/>
    <s v="NO"/>
    <n v="2030"/>
    <m/>
    <s v=""/>
    <s v=""/>
    <s v=""/>
    <s v=""/>
    <s v=""/>
    <s v=""/>
    <n v="20000"/>
    <s v=""/>
    <s v=""/>
    <s v=""/>
    <s v=""/>
    <s v=""/>
  </r>
  <r>
    <x v="4"/>
    <x v="0"/>
    <s v="Ventilating"/>
    <s v="Replace 1st floor restroom exhaust fan due to age."/>
    <m/>
    <m/>
    <s v="NO"/>
    <n v="2000"/>
    <n v="24"/>
    <n v="25"/>
    <n v="1"/>
    <n v="3"/>
    <n v="3"/>
    <n v="1"/>
    <n v="9.9"/>
    <n v="1"/>
    <s v="ls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5"/>
    <x v="3"/>
    <s v="Domestic Water Supply"/>
    <s v="Blow down and inspect storage tank for corrosion"/>
    <m/>
    <m/>
    <m/>
    <m/>
    <n v="2024"/>
    <m/>
    <s v="N/A"/>
    <n v="3"/>
    <n v="3"/>
    <n v="1"/>
    <n v="9.9"/>
    <n v="1"/>
    <s v="ea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4"/>
    <x v="1"/>
    <s v="Windows"/>
    <s v="Window replacements - replace all windows"/>
    <m/>
    <m/>
    <m/>
    <m/>
    <n v="2024"/>
    <m/>
    <s v="N/A"/>
    <n v="4"/>
    <n v="2"/>
    <n v="2"/>
    <n v="9.6"/>
    <n v="60"/>
    <s v="ea"/>
    <n v="2000"/>
    <n v="120000"/>
    <s v="PGPC"/>
    <s v="NO"/>
    <n v="2032"/>
    <m/>
    <s v=""/>
    <s v=""/>
    <s v=""/>
    <s v=""/>
    <s v=""/>
    <s v=""/>
    <s v=""/>
    <s v=""/>
    <n v="120000"/>
    <s v=""/>
    <s v=""/>
    <s v=""/>
  </r>
  <r>
    <x v="2"/>
    <x v="1"/>
    <s v="Roofing"/>
    <s v="Replace roof assembly, approx 2000 sqft.  Including soffit, fascia, gutters, downspouts"/>
    <m/>
    <m/>
    <m/>
    <m/>
    <n v="2024"/>
    <m/>
    <s v="N/A"/>
    <n v="4"/>
    <n v="2"/>
    <n v="2"/>
    <n v="9.6"/>
    <n v="1"/>
    <s v="ls"/>
    <n v="20000"/>
    <n v="20000"/>
    <s v="PGPC"/>
    <s v="NO"/>
    <n v="2030"/>
    <m/>
    <s v=""/>
    <s v=""/>
    <s v=""/>
    <s v=""/>
    <s v=""/>
    <s v=""/>
    <n v="20000"/>
    <s v=""/>
    <s v=""/>
    <s v=""/>
    <s v=""/>
    <s v=""/>
  </r>
  <r>
    <x v="0"/>
    <x v="2"/>
    <s v="Other"/>
    <s v="Replace existing west end egress deck with more durable means"/>
    <m/>
    <m/>
    <m/>
    <m/>
    <n v="2024"/>
    <m/>
    <s v="N/A"/>
    <n v="4"/>
    <n v="2"/>
    <n v="2"/>
    <n v="9.6"/>
    <n v="1"/>
    <s v="ea"/>
    <n v="15000"/>
    <n v="15000"/>
    <s v="PGPC"/>
    <s v="NO"/>
    <n v="2025"/>
    <m/>
    <s v=""/>
    <n v="15000"/>
    <s v=""/>
    <s v=""/>
    <s v=""/>
    <s v=""/>
    <s v=""/>
    <s v=""/>
    <s v=""/>
    <s v=""/>
    <s v=""/>
    <s v=""/>
  </r>
  <r>
    <x v="8"/>
    <x v="0"/>
    <s v="Ventilating"/>
    <s v="Plan to replace old north gym H&amp;V unit system in near future. Replace in kind or provide modern heating &amp; cooling system."/>
    <m/>
    <s v="HEATING AND VENTILATION UNITS"/>
    <s v="NO"/>
    <n v="1955"/>
    <n v="69"/>
    <n v="40"/>
    <n v="-29"/>
    <n v="4"/>
    <n v="2"/>
    <n v="2"/>
    <n v="9.6"/>
    <n v="1"/>
    <s v="ea"/>
    <n v="15000"/>
    <n v="15000"/>
    <s v="PGPC"/>
    <s v="NO"/>
    <n v="2030"/>
    <m/>
    <s v=""/>
    <s v=""/>
    <s v=""/>
    <s v=""/>
    <s v=""/>
    <s v=""/>
    <n v="15000"/>
    <s v=""/>
    <s v=""/>
    <s v=""/>
    <s v=""/>
    <s v=""/>
  </r>
  <r>
    <x v="5"/>
    <x v="3"/>
    <s v="Domestic HW Heating System"/>
    <s v="Replace domestic water heater for kitchen"/>
    <m/>
    <s v="DOMESTIC HOT WATER HEATER GAS"/>
    <s v="YES"/>
    <n v="2010"/>
    <n v="14"/>
    <n v="15"/>
    <n v="1"/>
    <n v="4"/>
    <n v="2"/>
    <n v="2"/>
    <n v="9.6"/>
    <n v="1"/>
    <s v="ea"/>
    <n v="12000"/>
    <n v="12000"/>
    <s v="PGPC"/>
    <s v="NO"/>
    <n v="2025"/>
    <m/>
    <s v=""/>
    <n v="12000"/>
    <s v=""/>
    <s v=""/>
    <s v=""/>
    <s v=""/>
    <s v=""/>
    <s v=""/>
    <s v=""/>
    <s v=""/>
    <s v=""/>
    <s v=""/>
  </r>
  <r>
    <x v="0"/>
    <x v="0"/>
    <s v="Heating"/>
    <s v="Replace building heating system gate valves"/>
    <m/>
    <m/>
    <m/>
    <m/>
    <n v="2024"/>
    <m/>
    <s v="N/A"/>
    <n v="2"/>
    <n v="4"/>
    <n v="2"/>
    <n v="9.6"/>
    <n v="1"/>
    <s v="ls"/>
    <n v="10000"/>
    <n v="10000"/>
    <s v="PGPC"/>
    <s v="NO"/>
    <n v="2031"/>
    <m/>
    <s v=""/>
    <s v=""/>
    <s v=""/>
    <s v=""/>
    <s v=""/>
    <s v=""/>
    <s v=""/>
    <n v="10000"/>
    <s v=""/>
    <s v=""/>
    <s v=""/>
    <s v=""/>
  </r>
  <r>
    <x v="2"/>
    <x v="0"/>
    <s v="Air Conditioning"/>
    <s v="Replace air conditioning system for 1st floor which is at end of life"/>
    <m/>
    <s v="AIR CONDITIONER"/>
    <m/>
    <m/>
    <n v="2024"/>
    <m/>
    <s v="N/A"/>
    <n v="4"/>
    <n v="2"/>
    <n v="2"/>
    <n v="9.6"/>
    <n v="1"/>
    <s v="ls"/>
    <n v="10000"/>
    <n v="10000"/>
    <s v="PGPC"/>
    <s v="NO"/>
    <n v="2025"/>
    <m/>
    <s v=""/>
    <n v="10000"/>
    <s v=""/>
    <s v=""/>
    <s v=""/>
    <s v=""/>
    <s v=""/>
    <s v=""/>
    <s v=""/>
    <s v=""/>
    <s v=""/>
    <s v=""/>
  </r>
  <r>
    <x v="9"/>
    <x v="6"/>
    <s v="Other"/>
    <s v="perform a feasibility study for construction of an enclosed stair landing to access the 2nd floor community room with interior connection to the front entry vestibule"/>
    <m/>
    <m/>
    <m/>
    <m/>
    <n v="2024"/>
    <m/>
    <s v="N/A"/>
    <n v="4"/>
    <n v="2"/>
    <n v="2"/>
    <n v="9.6"/>
    <n v="1"/>
    <s v="ea"/>
    <n v="7500"/>
    <n v="7500"/>
    <s v="PGPC"/>
    <s v="NO"/>
    <n v="2025"/>
    <m/>
    <s v=""/>
    <n v="7500"/>
    <s v=""/>
    <s v=""/>
    <s v=""/>
    <s v=""/>
    <s v=""/>
    <s v=""/>
    <s v=""/>
    <s v=""/>
    <s v=""/>
    <s v=""/>
  </r>
  <r>
    <x v="0"/>
    <x v="2"/>
    <s v="Paving and Curbing"/>
    <s v="Repave and restripe west end parking lot; coordinate to occur after roof and site drainage work.  Incorporate threshold and west egress point elevations to mitigate any potential basement flooding issues."/>
    <m/>
    <m/>
    <m/>
    <m/>
    <n v="2024"/>
    <m/>
    <s v="N/A"/>
    <n v="4"/>
    <n v="2"/>
    <n v="2"/>
    <n v="9.6"/>
    <n v="2000"/>
    <s v="sf"/>
    <n v="3"/>
    <n v="6000"/>
    <s v="PGPC"/>
    <s v="NO"/>
    <n v="2026"/>
    <m/>
    <s v=""/>
    <s v=""/>
    <n v="6000"/>
    <s v=""/>
    <s v=""/>
    <s v=""/>
    <s v=""/>
    <s v=""/>
    <s v=""/>
    <s v=""/>
    <s v=""/>
    <s v=""/>
  </r>
  <r>
    <x v="1"/>
    <x v="0"/>
    <s v="Ventilating"/>
    <s v="Replace existing failed ductwork branches in basement"/>
    <m/>
    <m/>
    <m/>
    <m/>
    <n v="2024"/>
    <m/>
    <s v="N/A"/>
    <n v="4"/>
    <n v="2"/>
    <n v="2"/>
    <n v="9.6"/>
    <n v="1"/>
    <s v="ls"/>
    <n v="5000"/>
    <n v="5000"/>
    <s v="PGPC"/>
    <s v="NO"/>
    <n v="2025"/>
    <m/>
    <s v=""/>
    <n v="5000"/>
    <s v=""/>
    <s v=""/>
    <s v=""/>
    <s v=""/>
    <s v=""/>
    <s v=""/>
    <s v=""/>
    <s v=""/>
    <s v=""/>
    <s v=""/>
  </r>
  <r>
    <x v="0"/>
    <x v="3"/>
    <s v="Domestic HW Heating System"/>
    <s v="Replace DW heater"/>
    <m/>
    <s v="DOMESTIC HOT WATER HEATER GAS"/>
    <m/>
    <n v="2007"/>
    <n v="17"/>
    <n v="20"/>
    <n v="3"/>
    <n v="4"/>
    <n v="2"/>
    <n v="2"/>
    <n v="9.6"/>
    <n v="1"/>
    <s v="ea"/>
    <n v="2500"/>
    <n v="2500"/>
    <s v="PGPC"/>
    <s v="NO"/>
    <n v="2024"/>
    <m/>
    <n v="2500"/>
    <s v=""/>
    <s v=""/>
    <s v=""/>
    <s v=""/>
    <s v=""/>
    <s v=""/>
    <s v=""/>
    <s v=""/>
    <s v=""/>
    <s v=""/>
    <s v=""/>
  </r>
  <r>
    <x v="3"/>
    <x v="0"/>
    <s v="Heating"/>
    <s v="Extend boiler safety relief valve vent piping to outdoors as per Code. Valve is not piped currently. Failure could lead to significant loss of equipment in room."/>
    <m/>
    <s v="BOILER, NATURAL GAS"/>
    <m/>
    <m/>
    <n v="2024"/>
    <m/>
    <s v="N/A"/>
    <n v="2"/>
    <n v="4"/>
    <n v="2"/>
    <n v="9.6"/>
    <n v="1"/>
    <s v="ls"/>
    <n v="2000"/>
    <n v="2000"/>
    <s v="PGPC"/>
    <s v="NO"/>
    <n v="2024"/>
    <m/>
    <n v="2000"/>
    <s v=""/>
    <s v=""/>
    <s v=""/>
    <s v=""/>
    <s v=""/>
    <s v=""/>
    <s v=""/>
    <s v=""/>
    <s v=""/>
    <s v=""/>
    <s v=""/>
  </r>
  <r>
    <x v="9"/>
    <x v="1"/>
    <s v="Insulation"/>
    <s v="Investigate attic insulation and determine cause of ice dams"/>
    <m/>
    <m/>
    <m/>
    <m/>
    <m/>
    <m/>
    <s v="N/A"/>
    <n v="4"/>
    <n v="2"/>
    <n v="2"/>
    <n v="9.6"/>
    <n v="1"/>
    <s v="ls"/>
    <n v="1500"/>
    <n v="1500"/>
    <s v="PGPC"/>
    <s v="NO"/>
    <n v="2028"/>
    <m/>
    <s v=""/>
    <s v=""/>
    <s v=""/>
    <s v=""/>
    <n v="1500"/>
    <s v=""/>
    <s v=""/>
    <s v=""/>
    <s v=""/>
    <s v=""/>
    <s v=""/>
    <s v=""/>
  </r>
  <r>
    <x v="5"/>
    <x v="0"/>
    <s v="Energy"/>
    <s v="Remove roof ventilators over gymnasium. Heat vents are not used for summer anymore as originally intended and lead to increased building energy consumption in winter."/>
    <m/>
    <m/>
    <m/>
    <m/>
    <n v="2024"/>
    <m/>
    <s v="N/A"/>
    <n v="4"/>
    <n v="2"/>
    <n v="1"/>
    <n v="8.8000000000000007"/>
    <n v="4"/>
    <s v="ea"/>
    <n v="2700"/>
    <n v="10800"/>
    <s v="PGPC"/>
    <s v="NO"/>
    <n v="2028"/>
    <m/>
    <s v=""/>
    <s v=""/>
    <s v=""/>
    <s v=""/>
    <n v="10800"/>
    <s v=""/>
    <s v=""/>
    <s v=""/>
    <s v=""/>
    <s v=""/>
    <s v=""/>
    <s v=""/>
  </r>
  <r>
    <x v="4"/>
    <x v="1"/>
    <s v="Maintenance"/>
    <s v="Repair lower roof at first floor entry, repoint brick and repair entry door"/>
    <m/>
    <m/>
    <m/>
    <m/>
    <n v="2024"/>
    <m/>
    <s v="N/A"/>
    <n v="4"/>
    <n v="2"/>
    <n v="1"/>
    <n v="8.8000000000000007"/>
    <n v="1"/>
    <s v="ea"/>
    <n v="10000"/>
    <n v="10000"/>
    <s v="PGPC"/>
    <s v="NO"/>
    <n v="2025"/>
    <m/>
    <s v=""/>
    <n v="10000"/>
    <s v=""/>
    <s v=""/>
    <s v=""/>
    <s v=""/>
    <s v=""/>
    <s v=""/>
    <s v=""/>
    <s v=""/>
    <s v=""/>
    <s v=""/>
  </r>
  <r>
    <x v="8"/>
    <x v="2"/>
    <s v="Flatwork / Sidewalks"/>
    <s v="Replace (17) sidewalk flags"/>
    <m/>
    <m/>
    <m/>
    <m/>
    <n v="2024"/>
    <m/>
    <s v="N/A"/>
    <n v="4"/>
    <n v="2"/>
    <n v="1"/>
    <n v="8.8000000000000007"/>
    <n v="17"/>
    <s v="ea"/>
    <n v="500"/>
    <n v="8500"/>
    <s v="PGPC"/>
    <s v="NO"/>
    <n v="2030"/>
    <m/>
    <s v=""/>
    <s v=""/>
    <s v=""/>
    <s v=""/>
    <s v=""/>
    <s v=""/>
    <n v="8500"/>
    <s v=""/>
    <s v=""/>
    <s v=""/>
    <s v=""/>
    <s v=""/>
  </r>
  <r>
    <x v="4"/>
    <x v="2"/>
    <s v="Topology and Drainage"/>
    <s v="Adjust grade and extend existing window wells to mitigate surface runoff and flooding concerns "/>
    <m/>
    <m/>
    <m/>
    <m/>
    <n v="2024"/>
    <m/>
    <s v="N/A"/>
    <n v="4"/>
    <n v="2"/>
    <n v="1"/>
    <n v="8.8000000000000007"/>
    <n v="1"/>
    <s v="ea"/>
    <n v="7500"/>
    <n v="7500"/>
    <s v="PGPC"/>
    <s v="NO"/>
    <n v="2025"/>
    <m/>
    <s v=""/>
    <n v="7500"/>
    <s v=""/>
    <s v=""/>
    <s v=""/>
    <s v=""/>
    <s v=""/>
    <s v=""/>
    <s v=""/>
    <s v=""/>
    <s v=""/>
    <s v=""/>
  </r>
  <r>
    <x v="5"/>
    <x v="0"/>
    <s v="Capital Improvement"/>
    <s v="Improve air conditioning/supply airflow to rooms 104 &amp; 107. Air balance duct system."/>
    <m/>
    <s v="AIR CONDITIONER"/>
    <m/>
    <m/>
    <n v="2024"/>
    <m/>
    <s v="N/A"/>
    <n v="4"/>
    <n v="2"/>
    <n v="1"/>
    <n v="8.8000000000000007"/>
    <n v="1"/>
    <s v="ea"/>
    <n v="4800"/>
    <n v="4800"/>
    <s v="PGPC"/>
    <s v="NO"/>
    <n v="2030"/>
    <m/>
    <s v=""/>
    <s v=""/>
    <s v=""/>
    <s v=""/>
    <s v=""/>
    <s v=""/>
    <n v="4800"/>
    <s v=""/>
    <s v=""/>
    <s v=""/>
    <s v=""/>
    <s v=""/>
  </r>
  <r>
    <x v="8"/>
    <x v="0"/>
    <s v="Ventilating"/>
    <s v="Replace kitchen wall exhaust fan"/>
    <m/>
    <s v="EXHAUST FAN"/>
    <m/>
    <m/>
    <n v="2024"/>
    <m/>
    <s v="N/A"/>
    <n v="4"/>
    <n v="2"/>
    <n v="1"/>
    <n v="8.8000000000000007"/>
    <n v="1"/>
    <s v="ea"/>
    <n v="1000"/>
    <n v="1000"/>
    <s v="PGPC"/>
    <s v="NO"/>
    <n v="2026"/>
    <m/>
    <s v=""/>
    <s v=""/>
    <n v="1000"/>
    <s v=""/>
    <s v=""/>
    <s v=""/>
    <s v=""/>
    <s v=""/>
    <s v=""/>
    <s v=""/>
    <s v=""/>
    <s v=""/>
  </r>
  <r>
    <x v="6"/>
    <x v="0"/>
    <s v="Other"/>
    <s v="Remove kitchen vent outlet backdraft damper to reduce airflow restriction from hood"/>
    <m/>
    <m/>
    <m/>
    <m/>
    <n v="2024"/>
    <m/>
    <s v="N/A"/>
    <n v="4"/>
    <n v="2"/>
    <n v="1"/>
    <n v="8.8000000000000007"/>
    <n v="1"/>
    <s v="ea"/>
    <n v="500"/>
    <n v="500"/>
    <s v="PGPC"/>
    <s v="NO"/>
    <n v="2030"/>
    <m/>
    <s v=""/>
    <s v=""/>
    <s v=""/>
    <s v=""/>
    <s v=""/>
    <s v=""/>
    <n v="500"/>
    <s v=""/>
    <s v=""/>
    <s v=""/>
    <s v=""/>
    <s v=""/>
  </r>
  <r>
    <x v="2"/>
    <x v="8"/>
    <s v="Devices"/>
    <s v="Review whether sensitivity adjustment is feasible to reduce nuisance tripping of motion detectors"/>
    <m/>
    <m/>
    <m/>
    <m/>
    <n v="2024"/>
    <m/>
    <s v="N/A"/>
    <n v="4"/>
    <n v="2"/>
    <n v="1"/>
    <n v="8.8000000000000007"/>
    <n v="1"/>
    <s v="ea"/>
    <n v="0"/>
    <n v="0"/>
    <s v="PGPC"/>
    <s v="NO"/>
    <n v="2025"/>
    <m/>
    <s v=""/>
    <n v="0"/>
    <s v=""/>
    <s v=""/>
    <s v=""/>
    <s v=""/>
    <s v=""/>
    <s v=""/>
    <s v=""/>
    <s v=""/>
    <s v=""/>
    <s v=""/>
  </r>
  <r>
    <x v="4"/>
    <x v="0"/>
    <s v="Air Conditioning"/>
    <s v="Provide split system A/C for hydaulic elevator machine room to maintain acceptable ambient temperature for elevator electronics."/>
    <m/>
    <m/>
    <m/>
    <m/>
    <n v="2024"/>
    <m/>
    <s v="N/A"/>
    <n v="2"/>
    <n v="3"/>
    <n v="4"/>
    <n v="8.3999999999999986"/>
    <n v="1"/>
    <s v="ls"/>
    <n v="7000"/>
    <n v="7000"/>
    <s v="PGPC"/>
    <s v="NO"/>
    <n v="2025"/>
    <m/>
    <s v=""/>
    <n v="7000"/>
    <s v=""/>
    <s v=""/>
    <s v=""/>
    <s v=""/>
    <s v=""/>
    <s v=""/>
    <s v=""/>
    <s v=""/>
    <s v=""/>
    <s v=""/>
  </r>
  <r>
    <x v="6"/>
    <x v="3"/>
    <s v="Domestic HW Heating System"/>
    <s v="Replace hot water heater at end of service life."/>
    <s v="101088"/>
    <s v="DOMESTIC HOT WATER HEATER ELECTRIC"/>
    <s v="YES"/>
    <n v="2021"/>
    <n v="3"/>
    <n v="12"/>
    <n v="9"/>
    <n v="2"/>
    <n v="3"/>
    <n v="4"/>
    <n v="8.3999999999999986"/>
    <n v="1"/>
    <s v="ls"/>
    <n v="2500"/>
    <n v="2500"/>
    <s v="PGPC"/>
    <s v="NO"/>
    <n v="2031"/>
    <m/>
    <s v=""/>
    <s v=""/>
    <s v=""/>
    <s v=""/>
    <s v=""/>
    <s v=""/>
    <s v=""/>
    <n v="2500"/>
    <s v=""/>
    <s v=""/>
    <s v=""/>
    <s v=""/>
  </r>
  <r>
    <x v="8"/>
    <x v="1"/>
    <s v="Windows"/>
    <s v="Replace remaining windows that have not been replaced from previous work"/>
    <m/>
    <m/>
    <m/>
    <m/>
    <n v="2024"/>
    <m/>
    <s v="N/A"/>
    <n v="3"/>
    <n v="2"/>
    <n v="3"/>
    <n v="7.8000000000000007"/>
    <n v="8"/>
    <s v="ea"/>
    <n v="10000"/>
    <n v="80000"/>
    <s v="PGPC"/>
    <s v="NO"/>
    <n v="2029"/>
    <m/>
    <s v=""/>
    <s v=""/>
    <s v=""/>
    <s v=""/>
    <s v=""/>
    <n v="80000"/>
    <s v=""/>
    <s v=""/>
    <s v=""/>
    <s v=""/>
    <s v=""/>
    <s v=""/>
  </r>
  <r>
    <x v="6"/>
    <x v="0"/>
    <s v="Air Conditioning"/>
    <s v="Replace R-22 A/C system for Classrooms"/>
    <n v="101130"/>
    <s v="CONDENSER FOR HVAC"/>
    <s v="YES"/>
    <n v="2014"/>
    <n v="10"/>
    <n v="20"/>
    <n v="10"/>
    <n v="2"/>
    <n v="3"/>
    <n v="3"/>
    <n v="7.8000000000000007"/>
    <n v="1"/>
    <s v="ea"/>
    <n v="20000"/>
    <n v="20000"/>
    <s v="PGPC"/>
    <s v="NO"/>
    <n v="2034"/>
    <m/>
    <s v=""/>
    <s v=""/>
    <s v=""/>
    <s v=""/>
    <s v=""/>
    <s v=""/>
    <s v=""/>
    <s v=""/>
    <s v=""/>
    <s v=""/>
    <n v="20000"/>
    <s v=""/>
  </r>
  <r>
    <x v="3"/>
    <x v="0"/>
    <s v="Capital Improvement"/>
    <s v="No branch isolation valves for mains in boiler room or for temperature control valve servicing. Provide service isolation valves."/>
    <m/>
    <s v="FLUID LOOP"/>
    <m/>
    <m/>
    <n v="2024"/>
    <m/>
    <s v="N/A"/>
    <n v="2"/>
    <n v="3"/>
    <n v="3"/>
    <n v="7.8000000000000007"/>
    <n v="1"/>
    <s v="ls"/>
    <n v="3000"/>
    <n v="3000"/>
    <s v="PGPC"/>
    <s v="NO"/>
    <n v="2024"/>
    <m/>
    <n v="3000"/>
    <s v=""/>
    <s v=""/>
    <s v=""/>
    <s v=""/>
    <s v=""/>
    <s v=""/>
    <s v=""/>
    <s v=""/>
    <s v=""/>
    <s v=""/>
    <s v=""/>
  </r>
  <r>
    <x v="4"/>
    <x v="3"/>
    <s v="Natural Gas System"/>
    <s v="Provide dirt/sediment legs on duct furnaces upstream of gas valves for protection. (Qty 2)"/>
    <m/>
    <m/>
    <s v="YES"/>
    <n v="2003"/>
    <n v="21"/>
    <n v="25"/>
    <n v="4"/>
    <n v="2"/>
    <n v="3"/>
    <n v="3"/>
    <n v="7.8000000000000007"/>
    <n v="2"/>
    <s v="ls"/>
    <n v="500"/>
    <n v="1000"/>
    <s v="PGPC"/>
    <s v="NO"/>
    <n v="2027"/>
    <m/>
    <s v=""/>
    <s v=""/>
    <s v=""/>
    <n v="1000"/>
    <s v=""/>
    <s v=""/>
    <s v=""/>
    <s v=""/>
    <s v=""/>
    <s v=""/>
    <s v=""/>
    <s v=""/>
  </r>
  <r>
    <x v="1"/>
    <x v="9"/>
    <s v="General"/>
    <s v="Engage in pest management services to follow up on potential rodent issue"/>
    <m/>
    <m/>
    <m/>
    <m/>
    <n v="2024"/>
    <m/>
    <s v="N/A"/>
    <n v="3"/>
    <n v="2"/>
    <n v="3"/>
    <n v="7.8000000000000007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8"/>
    <x v="0"/>
    <s v="Heating"/>
    <s v="Replace natural gas boiler"/>
    <n v="101066"/>
    <s v="BOILER, NATURAL GAS"/>
    <s v="YES"/>
    <n v="2021"/>
    <n v="3"/>
    <n v="25"/>
    <n v="22"/>
    <n v="1"/>
    <n v="5"/>
    <n v="5"/>
    <n v="7.5"/>
    <n v="1"/>
    <s v="ea"/>
    <n v="30000"/>
    <n v="30000"/>
    <s v="RSMeans"/>
    <s v="NO"/>
    <s v="Beyond"/>
    <m/>
    <s v=""/>
    <s v=""/>
    <s v=""/>
    <s v=""/>
    <s v=""/>
    <s v=""/>
    <s v=""/>
    <s v=""/>
    <s v=""/>
    <s v=""/>
    <s v=""/>
    <n v="30000"/>
  </r>
  <r>
    <x v="5"/>
    <x v="0"/>
    <s v="Capital Improvement"/>
    <s v="Gym lacking summer ventilation capability. Provide new HVAC system for gym to replace old steam H&amp;V unit."/>
    <m/>
    <m/>
    <m/>
    <m/>
    <n v="2024"/>
    <m/>
    <s v="N/A"/>
    <n v="3"/>
    <n v="2"/>
    <n v="2"/>
    <n v="7.1999999999999993"/>
    <n v="1"/>
    <s v="ea"/>
    <n v="45000"/>
    <n v="45000"/>
    <s v="PGPC"/>
    <s v="NO"/>
    <n v="2029"/>
    <m/>
    <s v=""/>
    <s v=""/>
    <s v=""/>
    <s v=""/>
    <s v=""/>
    <n v="45000"/>
    <s v=""/>
    <s v=""/>
    <s v=""/>
    <s v=""/>
    <s v=""/>
    <s v=""/>
  </r>
  <r>
    <x v="5"/>
    <x v="3"/>
    <s v="Domestic HW Heating System"/>
    <s v="Replace domestic hot water storage tank"/>
    <m/>
    <m/>
    <s v="NO"/>
    <n v="2014"/>
    <n v="10"/>
    <n v="20"/>
    <n v="10"/>
    <n v="3"/>
    <n v="2"/>
    <n v="2"/>
    <n v="7.1999999999999993"/>
    <n v="1"/>
    <s v="ea"/>
    <n v="10000"/>
    <n v="10000"/>
    <s v="PGPC"/>
    <s v="NO"/>
    <n v="2034"/>
    <m/>
    <s v=""/>
    <s v=""/>
    <s v=""/>
    <s v=""/>
    <s v=""/>
    <s v=""/>
    <s v=""/>
    <s v=""/>
    <s v=""/>
    <s v=""/>
    <n v="10000"/>
    <s v=""/>
  </r>
  <r>
    <x v="1"/>
    <x v="0"/>
    <s v="Ventilating"/>
    <s v="Modify and upgrade bathroom exhaust ventilation"/>
    <m/>
    <s v="EXHAUST FAN"/>
    <m/>
    <m/>
    <n v="2024"/>
    <m/>
    <s v="N/A"/>
    <n v="3"/>
    <n v="2"/>
    <n v="2"/>
    <n v="7.1999999999999993"/>
    <n v="1"/>
    <s v="ls"/>
    <n v="5000"/>
    <n v="5000"/>
    <s v="PGPC"/>
    <s v="NO"/>
    <n v="2028"/>
    <m/>
    <s v=""/>
    <s v=""/>
    <s v=""/>
    <s v=""/>
    <n v="5000"/>
    <s v=""/>
    <s v=""/>
    <s v=""/>
    <s v=""/>
    <s v=""/>
    <s v=""/>
    <s v=""/>
  </r>
  <r>
    <x v="4"/>
    <x v="6"/>
    <s v="Ceiling"/>
    <s v="Repaint and ceilings mezzanine"/>
    <m/>
    <m/>
    <m/>
    <m/>
    <n v="2024"/>
    <m/>
    <s v="N/A"/>
    <n v="3"/>
    <n v="2"/>
    <n v="2"/>
    <n v="7.1999999999999993"/>
    <n v="1"/>
    <s v="ea"/>
    <n v="3500"/>
    <n v="3500"/>
    <s v="PGPC"/>
    <s v="NO"/>
    <n v="2027"/>
    <m/>
    <s v=""/>
    <s v=""/>
    <s v=""/>
    <n v="3500"/>
    <s v=""/>
    <s v=""/>
    <s v=""/>
    <s v=""/>
    <s v=""/>
    <s v=""/>
    <s v=""/>
    <s v=""/>
  </r>
  <r>
    <x v="3"/>
    <x v="0"/>
    <s v="Capital Improvement"/>
    <s v="Install strainers to protect failing thermostatic radiator valves"/>
    <m/>
    <s v="FLUID LOOP"/>
    <m/>
    <m/>
    <n v="2024"/>
    <m/>
    <s v="N/A"/>
    <n v="3"/>
    <n v="2"/>
    <n v="2"/>
    <n v="7.1999999999999993"/>
    <n v="7"/>
    <s v="ea"/>
    <n v="500"/>
    <n v="3500"/>
    <s v="PGPC"/>
    <s v="NO"/>
    <n v="2024"/>
    <m/>
    <n v="3500"/>
    <s v=""/>
    <s v=""/>
    <s v=""/>
    <s v=""/>
    <s v=""/>
    <s v=""/>
    <s v=""/>
    <s v=""/>
    <s v=""/>
    <s v=""/>
    <s v=""/>
  </r>
  <r>
    <x v="1"/>
    <x v="0"/>
    <s v="Air Conditioning"/>
    <s v="Correct heat pump condensate piping to connect to a pumped drain terminating outside the building"/>
    <m/>
    <m/>
    <m/>
    <m/>
    <n v="2024"/>
    <m/>
    <s v="N/A"/>
    <n v="3"/>
    <n v="2"/>
    <n v="2"/>
    <n v="7.1999999999999993"/>
    <n v="1"/>
    <s v="ls"/>
    <n v="2500"/>
    <n v="2500"/>
    <s v="PGPC"/>
    <s v="NO"/>
    <n v="2025"/>
    <m/>
    <s v=""/>
    <n v="2500"/>
    <s v=""/>
    <s v=""/>
    <s v=""/>
    <s v=""/>
    <s v=""/>
    <s v=""/>
    <s v=""/>
    <s v=""/>
    <s v=""/>
    <s v=""/>
  </r>
  <r>
    <x v="3"/>
    <x v="0"/>
    <s v="Heating"/>
    <s v="Replace boiler flue in mech room and inspect stack."/>
    <m/>
    <s v="BOILER, NATURAL GAS"/>
    <s v="NO"/>
    <n v="1999"/>
    <n v="25"/>
    <n v="27"/>
    <n v="2"/>
    <n v="3"/>
    <n v="2"/>
    <n v="2"/>
    <n v="7.1999999999999993"/>
    <n v="1"/>
    <s v="ls"/>
    <n v="1000"/>
    <n v="1000"/>
    <s v="PGPC"/>
    <s v="NO"/>
    <n v="2027"/>
    <m/>
    <s v=""/>
    <s v=""/>
    <s v=""/>
    <n v="1000"/>
    <s v=""/>
    <s v=""/>
    <s v=""/>
    <s v=""/>
    <s v=""/>
    <s v=""/>
    <s v=""/>
    <s v=""/>
  </r>
  <r>
    <x v="9"/>
    <x v="3"/>
    <s v="Domestic HW Heating System"/>
    <s v="Water heaters should be blown down at the drain valve and inspected for corrosion of the storage tank"/>
    <m/>
    <s v="DOMESTIC HOT WATER HEATER GAS"/>
    <m/>
    <m/>
    <n v="2024"/>
    <m/>
    <s v="N/A"/>
    <n v="3"/>
    <n v="2"/>
    <n v="2"/>
    <n v="7.1999999999999993"/>
    <n v="1"/>
    <s v="ea"/>
    <n v="250"/>
    <n v="250"/>
    <s v="PGPC"/>
    <s v="NO"/>
    <n v="2024"/>
    <m/>
    <n v="250"/>
    <s v=""/>
    <s v=""/>
    <s v=""/>
    <s v=""/>
    <s v=""/>
    <s v=""/>
    <s v=""/>
    <s v=""/>
    <s v=""/>
    <s v=""/>
    <s v=""/>
  </r>
  <r>
    <x v="5"/>
    <x v="0"/>
    <s v="Capital Improvement"/>
    <s v="Boiler room combustion air intake louver too low at grade. Louver will be blocked by heavy snowfall. Provide intake pit infront of louver."/>
    <m/>
    <m/>
    <m/>
    <m/>
    <n v="2024"/>
    <m/>
    <s v="N/A"/>
    <n v="3"/>
    <n v="2"/>
    <n v="1"/>
    <n v="6.6000000000000005"/>
    <n v="1"/>
    <s v="ea"/>
    <n v="15000"/>
    <n v="15000"/>
    <s v="PGPC"/>
    <s v="NO"/>
    <n v="2026"/>
    <m/>
    <s v=""/>
    <s v=""/>
    <n v="15000"/>
    <s v=""/>
    <s v=""/>
    <s v=""/>
    <s v=""/>
    <s v=""/>
    <s v=""/>
    <s v=""/>
    <s v=""/>
    <s v=""/>
  </r>
  <r>
    <x v="1"/>
    <x v="7"/>
    <s v="Power"/>
    <s v="Update circuit breakers to GFCI and AFCI for facility protection"/>
    <m/>
    <m/>
    <m/>
    <m/>
    <n v="2024"/>
    <m/>
    <s v="N/A"/>
    <n v="2"/>
    <n v="3"/>
    <n v="1"/>
    <n v="6.6000000000000005"/>
    <n v="1"/>
    <s v="ls"/>
    <n v="10000"/>
    <n v="10000"/>
    <s v="PGPC"/>
    <s v="NO"/>
    <n v="2025"/>
    <m/>
    <s v=""/>
    <n v="10000"/>
    <s v=""/>
    <s v=""/>
    <s v=""/>
    <s v=""/>
    <s v=""/>
    <s v=""/>
    <s v=""/>
    <s v=""/>
    <s v=""/>
    <s v=""/>
  </r>
  <r>
    <x v="1"/>
    <x v="0"/>
    <s v="Heating"/>
    <s v="Provide make up air for basement boiler room"/>
    <m/>
    <m/>
    <m/>
    <m/>
    <n v="2024"/>
    <m/>
    <s v="N/A"/>
    <n v="3"/>
    <n v="2"/>
    <n v="1"/>
    <n v="6.6000000000000005"/>
    <n v="1"/>
    <s v="ls"/>
    <n v="3000"/>
    <n v="3000"/>
    <s v="PGPC"/>
    <s v="NO"/>
    <n v="2025"/>
    <m/>
    <s v=""/>
    <n v="3000"/>
    <s v=""/>
    <s v=""/>
    <s v=""/>
    <s v=""/>
    <s v=""/>
    <s v=""/>
    <s v=""/>
    <s v=""/>
    <s v=""/>
    <s v=""/>
  </r>
  <r>
    <x v="4"/>
    <x v="0"/>
    <s v="Heating"/>
    <s v="Provide makeup air to basement "/>
    <m/>
    <m/>
    <m/>
    <m/>
    <n v="2024"/>
    <m/>
    <s v="N/A"/>
    <n v="3"/>
    <n v="2"/>
    <n v="1"/>
    <n v="6.6000000000000005"/>
    <n v="1"/>
    <s v="ls"/>
    <n v="2500"/>
    <n v="2500"/>
    <s v="PGPC"/>
    <s v="NO"/>
    <n v="2030"/>
    <m/>
    <s v=""/>
    <s v=""/>
    <s v=""/>
    <s v=""/>
    <s v=""/>
    <s v=""/>
    <n v="2500"/>
    <s v=""/>
    <s v=""/>
    <s v=""/>
    <s v=""/>
    <s v=""/>
  </r>
  <r>
    <x v="0"/>
    <x v="7"/>
    <s v="Site Lighting"/>
    <s v="Replace existing floodlights for better illumination and safety"/>
    <m/>
    <m/>
    <m/>
    <m/>
    <n v="2024"/>
    <m/>
    <s v="N/A"/>
    <n v="2"/>
    <n v="3"/>
    <n v="1"/>
    <n v="6.6000000000000005"/>
    <n v="1"/>
    <s v="ea"/>
    <n v="2500"/>
    <n v="2500"/>
    <s v="PGPC"/>
    <s v="NO"/>
    <n v="2029"/>
    <m/>
    <s v=""/>
    <s v=""/>
    <s v=""/>
    <s v=""/>
    <s v=""/>
    <n v="2500"/>
    <s v=""/>
    <s v=""/>
    <s v=""/>
    <s v=""/>
    <s v=""/>
    <s v=""/>
  </r>
  <r>
    <x v="4"/>
    <x v="0"/>
    <s v="Ventilating"/>
    <s v="Replace existing power roof fan for 2nd floor restrooms"/>
    <m/>
    <m/>
    <m/>
    <m/>
    <n v="2024"/>
    <m/>
    <s v="N/A"/>
    <n v="2"/>
    <n v="3"/>
    <n v="1"/>
    <n v="6.6000000000000005"/>
    <n v="1"/>
    <s v="ls"/>
    <n v="2000"/>
    <n v="2000"/>
    <s v="PGPC"/>
    <s v="NO"/>
    <n v="2029"/>
    <m/>
    <s v=""/>
    <s v=""/>
    <s v=""/>
    <s v=""/>
    <s v=""/>
    <n v="2000"/>
    <s v=""/>
    <s v=""/>
    <s v=""/>
    <s v=""/>
    <s v=""/>
    <s v=""/>
  </r>
  <r>
    <x v="1"/>
    <x v="3"/>
    <s v="Domestic Water Supply"/>
    <s v="Install RPZ backflow preventer for boiler heating system connection"/>
    <m/>
    <s v="BACKFLOW PREVENTER"/>
    <m/>
    <m/>
    <n v="2024"/>
    <m/>
    <s v="N/A"/>
    <n v="3"/>
    <n v="2"/>
    <n v="1"/>
    <n v="6.6000000000000005"/>
    <n v="1"/>
    <s v="ls"/>
    <n v="1500"/>
    <n v="1500"/>
    <s v="PGPC"/>
    <s v="NO"/>
    <n v="2027"/>
    <m/>
    <s v=""/>
    <s v=""/>
    <s v=""/>
    <n v="1500"/>
    <s v=""/>
    <s v=""/>
    <s v=""/>
    <s v=""/>
    <s v=""/>
    <s v=""/>
    <s v=""/>
    <s v=""/>
  </r>
  <r>
    <x v="7"/>
    <x v="1"/>
    <s v="Maintenance"/>
    <s v="Reattach insulation on interior side of exterior wall, northwest corner/west side"/>
    <m/>
    <m/>
    <m/>
    <m/>
    <n v="2024"/>
    <m/>
    <s v="N/A"/>
    <n v="3"/>
    <n v="2"/>
    <n v="1"/>
    <n v="6.6000000000000005"/>
    <n v="1"/>
    <s v="ls"/>
    <n v="1000"/>
    <n v="1000"/>
    <s v="PGPC"/>
    <s v="NO"/>
    <n v="2024"/>
    <m/>
    <n v="1000"/>
    <s v=""/>
    <s v=""/>
    <s v=""/>
    <s v=""/>
    <s v=""/>
    <s v=""/>
    <s v=""/>
    <s v=""/>
    <s v=""/>
    <s v=""/>
    <s v=""/>
  </r>
  <r>
    <x v="4"/>
    <x v="0"/>
    <s v="Heating"/>
    <s v="Investigate and inspect boiler flue stack integrity"/>
    <m/>
    <m/>
    <m/>
    <m/>
    <n v="2024"/>
    <m/>
    <s v="N/A"/>
    <n v="2"/>
    <n v="3"/>
    <n v="1"/>
    <n v="6.6000000000000005"/>
    <n v="1"/>
    <s v="ls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2"/>
    <x v="7"/>
    <s v="Site Lighting"/>
    <s v="Replace exterior floodlights"/>
    <m/>
    <m/>
    <m/>
    <m/>
    <n v="2024"/>
    <m/>
    <s v="N/A"/>
    <n v="2"/>
    <n v="3"/>
    <n v="1"/>
    <n v="6.6000000000000005"/>
    <n v="3"/>
    <s v="ea"/>
    <n v="200"/>
    <n v="600"/>
    <s v="PGPC"/>
    <s v="NO"/>
    <n v="2030"/>
    <m/>
    <s v=""/>
    <s v=""/>
    <s v=""/>
    <s v=""/>
    <s v=""/>
    <s v=""/>
    <n v="600"/>
    <s v=""/>
    <s v=""/>
    <s v=""/>
    <s v=""/>
    <s v=""/>
  </r>
  <r>
    <x v="8"/>
    <x v="1"/>
    <s v="Maintenance"/>
    <s v="Correct potential hazardous condition in boiler room from water infiltration and algae growth."/>
    <m/>
    <m/>
    <m/>
    <m/>
    <n v="2024"/>
    <m/>
    <s v="N/A"/>
    <n v="3"/>
    <n v="2"/>
    <n v="1"/>
    <n v="6.6000000000000005"/>
    <n v="1"/>
    <s v="ea"/>
    <n v="400"/>
    <n v="400"/>
    <s v="PGPC"/>
    <s v="NO"/>
    <n v="2025"/>
    <m/>
    <s v=""/>
    <n v="400"/>
    <s v=""/>
    <s v=""/>
    <s v=""/>
    <s v=""/>
    <s v=""/>
    <s v=""/>
    <s v=""/>
    <s v=""/>
    <s v=""/>
    <s v=""/>
  </r>
  <r>
    <x v="8"/>
    <x v="0"/>
    <s v="Ventilating"/>
    <s v="Gymnasium lacking summer ventilation capability. Provide modern heating/cooling system with ventilation control."/>
    <m/>
    <m/>
    <m/>
    <m/>
    <n v="2024"/>
    <m/>
    <s v="N/A"/>
    <n v="5"/>
    <n v="1"/>
    <n v="3"/>
    <n v="6.5"/>
    <n v="1"/>
    <s v="ea"/>
    <n v="45000"/>
    <n v="45000"/>
    <s v="PGPC"/>
    <s v="NO"/>
    <n v="2030"/>
    <m/>
    <s v=""/>
    <s v=""/>
    <s v=""/>
    <s v=""/>
    <s v=""/>
    <s v=""/>
    <n v="45000"/>
    <s v=""/>
    <s v=""/>
    <s v=""/>
    <s v=""/>
    <s v=""/>
  </r>
  <r>
    <x v="8"/>
    <x v="0"/>
    <s v="Air Conditioning"/>
    <s v="Replace rooftop A/C unit at end of life. Unit serves 2nd floor south classrooms"/>
    <n v="101017"/>
    <s v="AIR CONDITIONER"/>
    <s v="YES"/>
    <n v="2022"/>
    <n v="2"/>
    <n v="15"/>
    <n v="13"/>
    <n v="1"/>
    <n v="4"/>
    <n v="5"/>
    <n v="6"/>
    <n v="1"/>
    <s v="ea"/>
    <n v="20000"/>
    <n v="20000"/>
    <s v="PGPC"/>
    <s v="NO"/>
    <s v="Beyond"/>
    <m/>
    <s v=""/>
    <s v=""/>
    <s v=""/>
    <s v=""/>
    <s v=""/>
    <s v=""/>
    <s v=""/>
    <s v=""/>
    <s v=""/>
    <s v=""/>
    <s v=""/>
    <n v="20000"/>
  </r>
  <r>
    <x v="8"/>
    <x v="0"/>
    <s v="Air Conditioning"/>
    <s v="Replace rooftop A/C unit at end of life. Unit serves 2nd floor north classrooms"/>
    <m/>
    <s v="AIR CONDITIONER"/>
    <s v="YES"/>
    <n v="2022"/>
    <n v="2"/>
    <n v="15"/>
    <n v="13"/>
    <n v="1"/>
    <n v="4"/>
    <n v="5"/>
    <n v="6"/>
    <n v="1"/>
    <s v="ea"/>
    <n v="20000"/>
    <n v="20000"/>
    <s v="PGPC"/>
    <s v="NO"/>
    <s v="Beyond"/>
    <m/>
    <s v=""/>
    <s v=""/>
    <s v=""/>
    <s v=""/>
    <s v=""/>
    <s v=""/>
    <s v=""/>
    <s v=""/>
    <s v=""/>
    <s v=""/>
    <s v=""/>
    <n v="20000"/>
  </r>
  <r>
    <x v="5"/>
    <x v="9"/>
    <s v="ADA "/>
    <s v="Install one ADA lavatory in each Men's and Women's restrooms."/>
    <m/>
    <s v="PLUMBING FIXTURE"/>
    <m/>
    <m/>
    <n v="2024"/>
    <m/>
    <s v="N/A"/>
    <n v="5"/>
    <n v="1"/>
    <n v="2"/>
    <n v="6"/>
    <n v="4"/>
    <s v="ea"/>
    <n v="2500"/>
    <n v="10000"/>
    <s v="PGPC"/>
    <s v="NO"/>
    <n v="2025"/>
    <m/>
    <s v=""/>
    <n v="10000"/>
    <s v=""/>
    <s v=""/>
    <s v=""/>
    <s v=""/>
    <s v=""/>
    <s v=""/>
    <s v=""/>
    <s v=""/>
    <s v=""/>
    <s v=""/>
  </r>
  <r>
    <x v="5"/>
    <x v="6"/>
    <s v="Maintenance"/>
    <s v="Repair damaged ceiling tiles over 2nd floor corridor. Inspect source of water infiltration"/>
    <m/>
    <m/>
    <m/>
    <m/>
    <n v="2024"/>
    <m/>
    <s v="N/A"/>
    <n v="5"/>
    <n v="1"/>
    <n v="2"/>
    <n v="6"/>
    <n v="4"/>
    <s v="ea"/>
    <n v="50"/>
    <n v="200"/>
    <s v="PGPC"/>
    <s v="NO"/>
    <n v="2025"/>
    <m/>
    <s v=""/>
    <n v="200"/>
    <s v=""/>
    <s v=""/>
    <s v=""/>
    <s v=""/>
    <s v=""/>
    <s v=""/>
    <s v=""/>
    <s v=""/>
    <s v=""/>
    <s v=""/>
  </r>
  <r>
    <x v="5"/>
    <x v="1"/>
    <s v="Roofing"/>
    <s v="Replace roof drains, total of 12, and provide emergency overflows or scuppers"/>
    <m/>
    <s v="ROOF DRAIN"/>
    <m/>
    <n v="1997"/>
    <n v="27"/>
    <n v="30"/>
    <n v="3"/>
    <n v="1"/>
    <n v="4"/>
    <n v="4"/>
    <n v="5.6"/>
    <n v="1"/>
    <s v="ls"/>
    <n v="25000"/>
    <n v="25000"/>
    <s v="PGPC"/>
    <s v="NO"/>
    <n v="2028"/>
    <m/>
    <s v=""/>
    <s v=""/>
    <s v=""/>
    <s v=""/>
    <n v="25000"/>
    <s v=""/>
    <s v=""/>
    <s v=""/>
    <s v=""/>
    <s v=""/>
    <s v=""/>
    <s v=""/>
  </r>
  <r>
    <x v="8"/>
    <x v="0"/>
    <s v="Ventilating"/>
    <s v="Provide ducted exhaust to outdoors for classroom restrooms per Code. Existing non-compliant condition. "/>
    <m/>
    <m/>
    <m/>
    <m/>
    <n v="2024"/>
    <m/>
    <s v="N/A"/>
    <n v="5"/>
    <n v="1"/>
    <n v="1"/>
    <n v="5.5"/>
    <n v="8"/>
    <s v="ea"/>
    <n v="5000"/>
    <n v="40000"/>
    <s v="PGPC"/>
    <s v="NO"/>
    <n v="2027"/>
    <m/>
    <s v=""/>
    <s v=""/>
    <s v=""/>
    <n v="40000"/>
    <s v=""/>
    <s v=""/>
    <s v=""/>
    <s v=""/>
    <s v=""/>
    <s v=""/>
    <s v=""/>
    <s v=""/>
  </r>
  <r>
    <x v="1"/>
    <x v="0"/>
    <s v="Ventilating"/>
    <s v="Consider mechanical ventilation system to provide Code required ventilation rates"/>
    <m/>
    <m/>
    <m/>
    <m/>
    <n v="2024"/>
    <m/>
    <s v="N/A"/>
    <n v="5"/>
    <n v="1"/>
    <n v="1"/>
    <n v="5.5"/>
    <n v="1"/>
    <s v="ls"/>
    <n v="25000"/>
    <n v="25000"/>
    <s v="PGPC"/>
    <s v="NO"/>
    <n v="2025"/>
    <m/>
    <s v=""/>
    <n v="25000"/>
    <s v=""/>
    <s v=""/>
    <s v=""/>
    <s v=""/>
    <s v=""/>
    <s v=""/>
    <s v=""/>
    <s v=""/>
    <s v=""/>
    <s v=""/>
  </r>
  <r>
    <x v="3"/>
    <x v="0"/>
    <s v="Ventilating"/>
    <s v="Provide energy recovery ventilation unit for dedicated ventilation for offices and exhaust for restrooms. Remove restroom exhaust fans and cap wall openings."/>
    <m/>
    <m/>
    <m/>
    <n v="1960"/>
    <n v="64"/>
    <n v="50"/>
    <n v="-14"/>
    <n v="5"/>
    <n v="1"/>
    <n v="1"/>
    <n v="5.5"/>
    <n v="1"/>
    <s v="ls"/>
    <n v="22000"/>
    <n v="22000"/>
    <s v="PGPC"/>
    <s v="NO"/>
    <n v="2024"/>
    <m/>
    <n v="22000"/>
    <s v=""/>
    <s v=""/>
    <s v=""/>
    <s v=""/>
    <s v=""/>
    <s v=""/>
    <s v=""/>
    <s v=""/>
    <s v=""/>
    <s v=""/>
    <s v=""/>
  </r>
  <r>
    <x v="8"/>
    <x v="0"/>
    <s v="Ventilating"/>
    <s v="Install gas line for rooftop units for heating. Gas currently not hooked up."/>
    <m/>
    <m/>
    <m/>
    <m/>
    <n v="2024"/>
    <m/>
    <s v="N/A"/>
    <n v="5"/>
    <n v="1"/>
    <n v="1"/>
    <n v="5.5"/>
    <n v="2"/>
    <s v="ea"/>
    <n v="10000"/>
    <n v="20000"/>
    <s v="PGPC"/>
    <s v="NO"/>
    <n v="2031"/>
    <m/>
    <s v=""/>
    <s v=""/>
    <s v=""/>
    <s v=""/>
    <s v=""/>
    <s v=""/>
    <s v=""/>
    <n v="20000"/>
    <s v=""/>
    <s v=""/>
    <s v=""/>
    <s v=""/>
  </r>
  <r>
    <x v="7"/>
    <x v="0"/>
    <s v="Controls"/>
    <s v="Investigate and connect VAV controls"/>
    <m/>
    <s v="NET CONTROLLER"/>
    <m/>
    <m/>
    <n v="2024"/>
    <m/>
    <s v="N/A"/>
    <n v="5"/>
    <n v="1"/>
    <n v="1"/>
    <n v="5.5"/>
    <n v="1"/>
    <s v="ls"/>
    <n v="15000"/>
    <n v="15000"/>
    <s v="PGPC"/>
    <s v="NO"/>
    <n v="2027"/>
    <m/>
    <s v=""/>
    <s v=""/>
    <s v=""/>
    <n v="15000"/>
    <s v=""/>
    <s v=""/>
    <s v=""/>
    <s v=""/>
    <s v=""/>
    <s v=""/>
    <s v=""/>
    <s v=""/>
  </r>
  <r>
    <x v="2"/>
    <x v="1"/>
    <s v="Windows"/>
    <s v="Repair and replace broken windows and screens"/>
    <m/>
    <m/>
    <m/>
    <m/>
    <n v="2024"/>
    <m/>
    <s v="N/A"/>
    <n v="5"/>
    <n v="1"/>
    <n v="1"/>
    <n v="5.5"/>
    <n v="1"/>
    <s v="ea"/>
    <n v="15000"/>
    <n v="15000"/>
    <s v="PGPC"/>
    <s v="NO"/>
    <n v="2030"/>
    <m/>
    <s v=""/>
    <s v=""/>
    <s v=""/>
    <s v=""/>
    <s v=""/>
    <s v=""/>
    <n v="15000"/>
    <s v=""/>
    <s v=""/>
    <s v=""/>
    <s v=""/>
    <s v=""/>
  </r>
  <r>
    <x v="3"/>
    <x v="1"/>
    <s v="Façade"/>
    <s v="Replace failing vinyl siding west exposure of building"/>
    <m/>
    <m/>
    <m/>
    <m/>
    <n v="2024"/>
    <m/>
    <s v="N/A"/>
    <n v="5"/>
    <n v="1"/>
    <n v="1"/>
    <n v="5.5"/>
    <n v="1"/>
    <s v="ls"/>
    <n v="15000"/>
    <n v="15000"/>
    <s v="PGPC"/>
    <s v="NO"/>
    <n v="2028"/>
    <m/>
    <s v=""/>
    <s v=""/>
    <s v=""/>
    <s v=""/>
    <n v="15000"/>
    <s v=""/>
    <s v=""/>
    <s v=""/>
    <s v=""/>
    <s v=""/>
    <s v=""/>
    <s v=""/>
  </r>
  <r>
    <x v="5"/>
    <x v="0"/>
    <s v="Energy"/>
    <s v="Insulate steam piping and condensate piping in mechanical room where missing."/>
    <m/>
    <s v="FLUID LOOP"/>
    <m/>
    <m/>
    <n v="2024"/>
    <m/>
    <s v="N/A"/>
    <n v="5"/>
    <n v="1"/>
    <n v="1"/>
    <n v="5.5"/>
    <n v="1"/>
    <s v="ea"/>
    <n v="12000"/>
    <n v="12000"/>
    <s v="PGPC"/>
    <s v="NO"/>
    <n v="2030"/>
    <m/>
    <s v=""/>
    <s v=""/>
    <s v=""/>
    <s v=""/>
    <s v=""/>
    <s v=""/>
    <n v="12000"/>
    <s v=""/>
    <s v=""/>
    <s v=""/>
    <s v=""/>
    <s v=""/>
  </r>
  <r>
    <x v="6"/>
    <x v="3"/>
    <s v="Domestic HW Heating System"/>
    <s v="Insulate HW piping and provide recirc system for restrooms as required per Code"/>
    <m/>
    <m/>
    <m/>
    <m/>
    <n v="2024"/>
    <m/>
    <s v="N/A"/>
    <n v="5"/>
    <n v="1"/>
    <n v="1"/>
    <n v="5.5"/>
    <n v="1"/>
    <s v="ls"/>
    <n v="7000"/>
    <n v="7000"/>
    <s v="PGPC"/>
    <s v="NO"/>
    <n v="2024"/>
    <m/>
    <n v="7000"/>
    <s v=""/>
    <s v=""/>
    <s v=""/>
    <s v=""/>
    <s v=""/>
    <s v=""/>
    <s v=""/>
    <s v=""/>
    <s v=""/>
    <s v=""/>
    <s v=""/>
  </r>
  <r>
    <x v="7"/>
    <x v="1"/>
    <s v="Insulation"/>
    <s v="Window repairs to cracked and compromised seals"/>
    <m/>
    <m/>
    <m/>
    <m/>
    <n v="2024"/>
    <m/>
    <s v="N/A"/>
    <n v="5"/>
    <n v="1"/>
    <n v="1"/>
    <n v="5.5"/>
    <n v="1"/>
    <s v="ea"/>
    <n v="5000"/>
    <n v="5000"/>
    <s v="PGPC"/>
    <s v="NO"/>
    <n v="2029"/>
    <m/>
    <s v=""/>
    <s v=""/>
    <s v=""/>
    <s v=""/>
    <s v=""/>
    <n v="5000"/>
    <s v=""/>
    <s v=""/>
    <s v=""/>
    <s v=""/>
    <s v=""/>
    <s v=""/>
  </r>
  <r>
    <x v="4"/>
    <x v="0"/>
    <s v="Ventilating"/>
    <s v="Site water entered elevator machine room during heavy rain. Remove exhaust duct for machine room. Provide ventilation for machine room."/>
    <m/>
    <m/>
    <m/>
    <m/>
    <n v="2024"/>
    <m/>
    <s v="N/A"/>
    <n v="5"/>
    <n v="1"/>
    <n v="1"/>
    <n v="5.5"/>
    <n v="1"/>
    <s v="ea"/>
    <n v="5000"/>
    <n v="5000"/>
    <s v="PGPC"/>
    <s v="NO"/>
    <n v="2027"/>
    <m/>
    <s v=""/>
    <s v=""/>
    <s v=""/>
    <n v="5000"/>
    <s v=""/>
    <s v=""/>
    <s v=""/>
    <s v=""/>
    <s v=""/>
    <s v=""/>
    <s v=""/>
    <s v=""/>
  </r>
  <r>
    <x v="5"/>
    <x v="2"/>
    <s v="Paving and Curbing"/>
    <s v="West parking lot in fair condition. Just needs to be re-striped for proper vehicle spacing."/>
    <m/>
    <m/>
    <m/>
    <m/>
    <n v="2024"/>
    <m/>
    <s v="N/A"/>
    <n v="5"/>
    <n v="1"/>
    <n v="1"/>
    <n v="5.5"/>
    <n v="1"/>
    <s v="ea"/>
    <n v="5000"/>
    <n v="5000"/>
    <s v="PGPC"/>
    <s v="NO"/>
    <n v="2028"/>
    <m/>
    <s v=""/>
    <s v=""/>
    <s v=""/>
    <s v=""/>
    <n v="5000"/>
    <s v=""/>
    <s v=""/>
    <s v=""/>
    <s v=""/>
    <s v=""/>
    <s v=""/>
    <s v=""/>
  </r>
  <r>
    <x v="9"/>
    <x v="1"/>
    <s v="Maintenance"/>
    <s v="Repair missing siding to limit water infiltration into north exterior wall"/>
    <m/>
    <m/>
    <m/>
    <m/>
    <n v="2024"/>
    <m/>
    <s v="N/A"/>
    <n v="5"/>
    <n v="1"/>
    <n v="1"/>
    <n v="5.5"/>
    <n v="1"/>
    <s v="ea"/>
    <n v="3000"/>
    <n v="3000"/>
    <s v="PGPC"/>
    <s v="NO"/>
    <n v="2026"/>
    <m/>
    <s v=""/>
    <s v=""/>
    <n v="3000"/>
    <s v=""/>
    <s v=""/>
    <s v=""/>
    <s v=""/>
    <s v=""/>
    <s v=""/>
    <s v=""/>
    <s v=""/>
    <s v=""/>
  </r>
  <r>
    <x v="0"/>
    <x v="2"/>
    <s v="Flatwork / Sidewalks"/>
    <s v="Replace failed sidewalk flags"/>
    <m/>
    <m/>
    <m/>
    <m/>
    <n v="2024"/>
    <m/>
    <s v="N/A"/>
    <n v="5"/>
    <n v="1"/>
    <n v="1"/>
    <n v="5.5"/>
    <n v="6"/>
    <s v="ea"/>
    <n v="500"/>
    <n v="3000"/>
    <s v="PGPC"/>
    <s v="NO"/>
    <n v="2030"/>
    <m/>
    <s v=""/>
    <s v=""/>
    <s v=""/>
    <s v=""/>
    <s v=""/>
    <s v=""/>
    <n v="3000"/>
    <s v=""/>
    <s v=""/>
    <s v=""/>
    <s v=""/>
    <s v=""/>
  </r>
  <r>
    <x v="0"/>
    <x v="3"/>
    <s v="Energy"/>
    <s v="Insulate domestic HW piping"/>
    <m/>
    <m/>
    <m/>
    <m/>
    <n v="2024"/>
    <m/>
    <s v="N/A"/>
    <n v="5"/>
    <n v="1"/>
    <n v="1"/>
    <n v="5.5"/>
    <n v="1"/>
    <s v="ls"/>
    <n v="2500"/>
    <n v="2500"/>
    <s v="PGPC"/>
    <s v="NO"/>
    <n v="2031"/>
    <m/>
    <s v=""/>
    <s v=""/>
    <s v=""/>
    <s v=""/>
    <s v=""/>
    <s v=""/>
    <s v=""/>
    <n v="2500"/>
    <s v=""/>
    <s v=""/>
    <s v=""/>
    <s v=""/>
  </r>
  <r>
    <x v="8"/>
    <x v="7"/>
    <s v="Power"/>
    <s v="Repair lightning protection system"/>
    <m/>
    <m/>
    <m/>
    <m/>
    <n v="2024"/>
    <m/>
    <s v="N/A"/>
    <n v="5"/>
    <n v="1"/>
    <n v="1"/>
    <n v="5.5"/>
    <n v="1"/>
    <s v="ea"/>
    <n v="2500"/>
    <n v="2500"/>
    <s v="PGPC"/>
    <s v="NO"/>
    <n v="2032"/>
    <m/>
    <s v=""/>
    <s v=""/>
    <s v=""/>
    <s v=""/>
    <s v=""/>
    <s v=""/>
    <s v=""/>
    <s v=""/>
    <n v="2500"/>
    <s v=""/>
    <s v=""/>
    <s v=""/>
  </r>
  <r>
    <x v="1"/>
    <x v="0"/>
    <s v="Energy"/>
    <s v="Install pipe insulation on hydronic heating HW piping per NYS Energy Code"/>
    <m/>
    <s v="FLUID LOOP"/>
    <m/>
    <m/>
    <n v="2024"/>
    <m/>
    <s v="N/A"/>
    <n v="5"/>
    <n v="1"/>
    <n v="1"/>
    <n v="5.5"/>
    <n v="1"/>
    <s v="ls"/>
    <n v="2500"/>
    <n v="2500"/>
    <s v="PGPC"/>
    <s v="NO"/>
    <n v="2025"/>
    <m/>
    <s v=""/>
    <n v="2500"/>
    <s v=""/>
    <s v=""/>
    <s v=""/>
    <s v=""/>
    <s v=""/>
    <s v=""/>
    <s v=""/>
    <s v=""/>
    <s v=""/>
    <s v=""/>
  </r>
  <r>
    <x v="2"/>
    <x v="7"/>
    <s v="Site Lighting"/>
    <s v="Repair exterior signage which is currently non-functioning"/>
    <m/>
    <m/>
    <m/>
    <m/>
    <n v="2024"/>
    <m/>
    <s v="N/A"/>
    <n v="5"/>
    <n v="1"/>
    <n v="1"/>
    <n v="5.5"/>
    <n v="1"/>
    <s v="ea"/>
    <n v="2000"/>
    <n v="2000"/>
    <s v="PGPC"/>
    <s v="NO"/>
    <n v="2025"/>
    <m/>
    <s v=""/>
    <n v="2000"/>
    <s v=""/>
    <s v=""/>
    <s v=""/>
    <s v=""/>
    <s v=""/>
    <s v=""/>
    <s v=""/>
    <s v=""/>
    <s v=""/>
    <s v=""/>
  </r>
  <r>
    <x v="8"/>
    <x v="3"/>
    <s v="Backflow Prevention"/>
    <s v="Provide backflow prevention for mop sink supplies. Install check valves."/>
    <m/>
    <s v="BACKFLOW PREVENTER"/>
    <m/>
    <m/>
    <n v="2024"/>
    <m/>
    <s v="N/A"/>
    <n v="5"/>
    <n v="1"/>
    <n v="1"/>
    <n v="5.5"/>
    <n v="1"/>
    <s v="ea"/>
    <n v="2000"/>
    <n v="2000"/>
    <s v="PGPC"/>
    <s v="NO"/>
    <n v="2027"/>
    <m/>
    <s v=""/>
    <s v=""/>
    <s v=""/>
    <n v="2000"/>
    <s v=""/>
    <s v=""/>
    <s v=""/>
    <s v=""/>
    <s v=""/>
    <s v=""/>
    <s v=""/>
    <s v=""/>
  </r>
  <r>
    <x v="8"/>
    <x v="0"/>
    <s v="Heating"/>
    <s v="Repair or replace leaking steam gate valve at gymnasium H&amp;V air handling unit located at south stage mech room."/>
    <m/>
    <m/>
    <m/>
    <m/>
    <n v="2024"/>
    <m/>
    <s v="N/A"/>
    <n v="5"/>
    <n v="1"/>
    <n v="1"/>
    <n v="5.5"/>
    <n v="1"/>
    <s v="ea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8"/>
    <x v="0"/>
    <s v="Capital Improvement"/>
    <s v="Upgrade building temperature controls to avoid overheating in winter and excessive energy consumption."/>
    <m/>
    <s v="NET CONTROLLER"/>
    <m/>
    <m/>
    <n v="2024"/>
    <m/>
    <s v="N/A"/>
    <n v="2"/>
    <n v="2"/>
    <n v="3"/>
    <n v="5.2"/>
    <n v="1"/>
    <s v="ea"/>
    <n v="100000"/>
    <n v="100000"/>
    <s v="PGPC"/>
    <s v="NO"/>
    <n v="2031"/>
    <m/>
    <s v=""/>
    <s v=""/>
    <s v=""/>
    <s v=""/>
    <s v=""/>
    <s v=""/>
    <s v=""/>
    <n v="100000"/>
    <s v=""/>
    <s v=""/>
    <s v=""/>
    <s v=""/>
  </r>
  <r>
    <x v="4"/>
    <x v="0"/>
    <s v="Ventilating"/>
    <s v="Outside air dampers for basement air handling units not functioning properly. Investigate issue and correct problem. Building not being ventilated."/>
    <s v="101080/ 101022"/>
    <s v="AIR CONDITIONER"/>
    <s v="YES"/>
    <n v="2003"/>
    <n v="21"/>
    <n v="20"/>
    <n v="-1"/>
    <n v="4"/>
    <n v="1"/>
    <n v="3"/>
    <n v="5.2"/>
    <n v="2"/>
    <s v="ls"/>
    <n v="5000"/>
    <n v="10000"/>
    <s v="PGPC"/>
    <s v="NO"/>
    <n v="2024"/>
    <m/>
    <n v="10000"/>
    <s v=""/>
    <s v=""/>
    <s v=""/>
    <s v=""/>
    <s v=""/>
    <s v=""/>
    <s v=""/>
    <s v=""/>
    <s v=""/>
    <s v=""/>
    <s v=""/>
  </r>
  <r>
    <x v="0"/>
    <x v="9"/>
    <s v="Capital Improvement"/>
    <s v="Install ceiling and exhaust fan to reduce overheating of space at existing basement refrigeration equipment"/>
    <m/>
    <m/>
    <m/>
    <m/>
    <n v="2024"/>
    <m/>
    <s v="N/A"/>
    <n v="2"/>
    <n v="2"/>
    <n v="3"/>
    <n v="5.2"/>
    <n v="1"/>
    <s v="ea"/>
    <n v="10000"/>
    <n v="10000"/>
    <s v="PGPC"/>
    <s v="NO"/>
    <n v="2032"/>
    <m/>
    <s v=""/>
    <s v=""/>
    <s v=""/>
    <s v=""/>
    <s v=""/>
    <s v=""/>
    <s v=""/>
    <s v=""/>
    <n v="10000"/>
    <s v=""/>
    <s v=""/>
    <s v=""/>
  </r>
  <r>
    <x v="8"/>
    <x v="3"/>
    <s v="Domestic HW Heating System"/>
    <s v="DHW storage tank replacement"/>
    <m/>
    <m/>
    <s v="NO"/>
    <n v="2014"/>
    <n v="10"/>
    <n v="25"/>
    <n v="15"/>
    <n v="1"/>
    <n v="4"/>
    <n v="3"/>
    <n v="5.2"/>
    <n v="1"/>
    <s v="ea"/>
    <n v="10000"/>
    <n v="10000"/>
    <s v="PGPC"/>
    <s v="NO"/>
    <s v="Beyond"/>
    <m/>
    <s v=""/>
    <s v=""/>
    <s v=""/>
    <s v=""/>
    <s v=""/>
    <s v=""/>
    <s v=""/>
    <s v=""/>
    <s v=""/>
    <s v=""/>
    <s v=""/>
    <n v="10000"/>
  </r>
  <r>
    <x v="8"/>
    <x v="0"/>
    <s v="Air Conditioning"/>
    <s v="Gymnasium A/C unit condenser operating in winter with indoor unit off. Provide proper owner training for switching system off for winter."/>
    <m/>
    <s v="CONDENSER FOR HVAC"/>
    <s v="NO"/>
    <n v="2022"/>
    <n v="2"/>
    <n v="20"/>
    <n v="18"/>
    <n v="2"/>
    <n v="2"/>
    <n v="3"/>
    <n v="5.2"/>
    <n v="1"/>
    <s v="ea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5"/>
    <x v="0"/>
    <s v="Capital Improvement"/>
    <s v="Provide better air circulation for gym. Install HVLS fans to provide cooling effect in summer."/>
    <m/>
    <m/>
    <m/>
    <m/>
    <n v="2024"/>
    <m/>
    <s v="N/A"/>
    <n v="2"/>
    <n v="2"/>
    <n v="2"/>
    <n v="4.8"/>
    <n v="2"/>
    <s v="ea"/>
    <n v="14000"/>
    <n v="28000"/>
    <s v="PGPC"/>
    <s v="NO"/>
    <n v="2028"/>
    <m/>
    <s v=""/>
    <s v=""/>
    <s v=""/>
    <s v=""/>
    <n v="28000"/>
    <s v=""/>
    <s v=""/>
    <s v=""/>
    <s v=""/>
    <s v=""/>
    <s v=""/>
    <s v=""/>
  </r>
  <r>
    <x v="0"/>
    <x v="7"/>
    <s v="Interior Lighting"/>
    <s v="Consider upgrades to lighting for better aesthetics and control"/>
    <m/>
    <m/>
    <m/>
    <m/>
    <n v="2024"/>
    <m/>
    <s v="N/A"/>
    <n v="2"/>
    <n v="2"/>
    <n v="2"/>
    <n v="4.8"/>
    <n v="1"/>
    <s v="ea"/>
    <n v="25000"/>
    <n v="25000"/>
    <s v="PGPC"/>
    <s v="NO"/>
    <n v="2031"/>
    <m/>
    <s v=""/>
    <s v=""/>
    <s v=""/>
    <s v=""/>
    <s v=""/>
    <s v=""/>
    <s v=""/>
    <n v="25000"/>
    <s v=""/>
    <s v=""/>
    <s v=""/>
    <s v=""/>
  </r>
  <r>
    <x v="0"/>
    <x v="3"/>
    <s v="Interior Sanitary Drainage"/>
    <s v="Code may require separation of sanitary from storm system within the building"/>
    <m/>
    <m/>
    <m/>
    <m/>
    <n v="2024"/>
    <m/>
    <s v="N/A"/>
    <n v="2"/>
    <n v="2"/>
    <n v="2"/>
    <n v="4.8"/>
    <n v="1"/>
    <s v="ls"/>
    <n v="20000"/>
    <n v="20000"/>
    <s v="PGPC"/>
    <s v="NO"/>
    <s v="Beyond"/>
    <m/>
    <s v=""/>
    <s v=""/>
    <s v=""/>
    <s v=""/>
    <s v=""/>
    <s v=""/>
    <s v=""/>
    <s v=""/>
    <s v=""/>
    <s v=""/>
    <s v=""/>
    <n v="20000"/>
  </r>
  <r>
    <x v="6"/>
    <x v="7"/>
    <s v="Power"/>
    <s v="Replace obsolete power panels with more modern equipment"/>
    <m/>
    <s v="ELECTRIC PANEL"/>
    <m/>
    <m/>
    <n v="2024"/>
    <m/>
    <s v="N/A"/>
    <n v="2"/>
    <n v="2"/>
    <n v="2"/>
    <n v="4.8"/>
    <n v="1"/>
    <s v="ea"/>
    <n v="15000"/>
    <n v="15000"/>
    <s v="PGPC"/>
    <s v="NO"/>
    <n v="2030"/>
    <m/>
    <s v=""/>
    <s v=""/>
    <s v=""/>
    <s v=""/>
    <s v=""/>
    <s v=""/>
    <n v="15000"/>
    <s v=""/>
    <s v=""/>
    <s v=""/>
    <s v=""/>
    <s v=""/>
  </r>
  <r>
    <x v="8"/>
    <x v="9"/>
    <s v="ADA "/>
    <s v="Provide ADA bi-level drinking fountain"/>
    <m/>
    <s v="PLUMBING FIXTURE"/>
    <m/>
    <m/>
    <n v="2024"/>
    <m/>
    <s v="N/A"/>
    <n v="2"/>
    <n v="2"/>
    <n v="2"/>
    <n v="4.8"/>
    <n v="2"/>
    <s v="ea"/>
    <n v="6200"/>
    <n v="12400"/>
    <s v="PGPC"/>
    <s v="NO"/>
    <n v="2031"/>
    <m/>
    <s v=""/>
    <s v=""/>
    <s v=""/>
    <s v=""/>
    <s v=""/>
    <s v=""/>
    <s v=""/>
    <n v="12400"/>
    <s v=""/>
    <s v=""/>
    <s v=""/>
    <s v=""/>
  </r>
  <r>
    <x v="5"/>
    <x v="9"/>
    <s v="ADA "/>
    <s v="Provide ADA bi-level drinking fountain"/>
    <m/>
    <s v="PLUMBING FIXTURE"/>
    <m/>
    <m/>
    <n v="2024"/>
    <m/>
    <s v="N/A"/>
    <n v="2"/>
    <n v="2"/>
    <n v="2"/>
    <n v="4.8"/>
    <n v="2"/>
    <s v="ea"/>
    <n v="6200"/>
    <n v="12400"/>
    <s v="PGPC"/>
    <s v="NO"/>
    <n v="2029"/>
    <m/>
    <s v=""/>
    <s v=""/>
    <s v=""/>
    <s v=""/>
    <s v=""/>
    <n v="12400"/>
    <s v=""/>
    <s v=""/>
    <s v=""/>
    <s v=""/>
    <s v=""/>
    <s v=""/>
  </r>
  <r>
    <x v="2"/>
    <x v="0"/>
    <s v="Ventilating"/>
    <s v="Perform bathroom ventilation improvements for restrooms"/>
    <m/>
    <m/>
    <m/>
    <m/>
    <n v="2024"/>
    <m/>
    <s v="N/A"/>
    <n v="4"/>
    <n v="1"/>
    <n v="2"/>
    <n v="4.8"/>
    <n v="1"/>
    <s v="ea"/>
    <n v="7500"/>
    <n v="7500"/>
    <s v="PGPC"/>
    <s v="NO"/>
    <n v="2027"/>
    <m/>
    <s v=""/>
    <s v=""/>
    <s v=""/>
    <n v="7500"/>
    <s v=""/>
    <s v=""/>
    <s v=""/>
    <s v=""/>
    <s v=""/>
    <s v=""/>
    <s v=""/>
    <s v=""/>
  </r>
  <r>
    <x v="4"/>
    <x v="2"/>
    <s v="Paving and Curbing"/>
    <s v="Re-stripe parking lot, including the designation of an accessible parking space"/>
    <m/>
    <m/>
    <m/>
    <m/>
    <n v="2024"/>
    <m/>
    <s v="N/A"/>
    <n v="4"/>
    <n v="1"/>
    <n v="2"/>
    <n v="4.8"/>
    <n v="1"/>
    <s v="ea"/>
    <n v="7000"/>
    <n v="7000"/>
    <s v="PGPC"/>
    <s v="NO"/>
    <n v="2028"/>
    <m/>
    <s v=""/>
    <s v=""/>
    <s v=""/>
    <s v=""/>
    <n v="7000"/>
    <s v=""/>
    <s v=""/>
    <s v=""/>
    <s v=""/>
    <s v=""/>
    <s v=""/>
    <s v=""/>
  </r>
  <r>
    <x v="2"/>
    <x v="0"/>
    <s v="Other"/>
    <s v="Install UL Listed range hood above 1st floor kitchen appliance to meet Code"/>
    <m/>
    <m/>
    <m/>
    <m/>
    <n v="2024"/>
    <m/>
    <s v="N/A"/>
    <n v="2"/>
    <n v="2"/>
    <n v="2"/>
    <n v="4.8"/>
    <n v="1"/>
    <s v="ea"/>
    <n v="5000"/>
    <n v="5000"/>
    <s v="PGPC"/>
    <s v="NO"/>
    <n v="2029"/>
    <m/>
    <s v=""/>
    <s v=""/>
    <s v=""/>
    <s v=""/>
    <s v=""/>
    <n v="5000"/>
    <s v=""/>
    <s v=""/>
    <s v=""/>
    <s v=""/>
    <s v=""/>
    <s v=""/>
  </r>
  <r>
    <x v="5"/>
    <x v="9"/>
    <s v="General"/>
    <s v="Test for radon"/>
    <m/>
    <m/>
    <m/>
    <m/>
    <n v="2024"/>
    <m/>
    <s v="N/A"/>
    <n v="2"/>
    <n v="2"/>
    <n v="2"/>
    <n v="4.8"/>
    <n v="1"/>
    <s v="ls"/>
    <n v="5000"/>
    <n v="5000"/>
    <s v="PGPC"/>
    <s v="NO"/>
    <n v="2025"/>
    <m/>
    <s v=""/>
    <n v="5000"/>
    <s v=""/>
    <s v=""/>
    <s v=""/>
    <s v=""/>
    <s v=""/>
    <s v=""/>
    <s v=""/>
    <s v=""/>
    <s v=""/>
    <s v=""/>
  </r>
  <r>
    <x v="1"/>
    <x v="0"/>
    <s v="Air Conditioning"/>
    <s v="Replace heat pump in 1st floor reception area"/>
    <n v="101027"/>
    <s v="HEAT PUMP"/>
    <m/>
    <m/>
    <n v="2024"/>
    <m/>
    <s v="N/A"/>
    <n v="2"/>
    <n v="2"/>
    <n v="2"/>
    <n v="4.8"/>
    <n v="1"/>
    <s v="ls"/>
    <n v="5000"/>
    <n v="5000"/>
    <s v="PGPC"/>
    <s v="NO"/>
    <n v="2034"/>
    <m/>
    <s v=""/>
    <s v=""/>
    <s v=""/>
    <s v=""/>
    <s v=""/>
    <s v=""/>
    <s v=""/>
    <s v=""/>
    <s v=""/>
    <s v=""/>
    <n v="5000"/>
    <s v=""/>
  </r>
  <r>
    <x v="1"/>
    <x v="0"/>
    <s v="Air Conditioning"/>
    <s v="Replace heat pump in 2nd floor kitchen area"/>
    <n v="101025"/>
    <s v="HEAT PUMP"/>
    <m/>
    <m/>
    <n v="2024"/>
    <m/>
    <s v="N/A"/>
    <n v="2"/>
    <n v="2"/>
    <n v="2"/>
    <n v="4.8"/>
    <n v="1"/>
    <s v="ls"/>
    <n v="5000"/>
    <n v="5000"/>
    <s v="PGPC"/>
    <s v="NO"/>
    <n v="2034"/>
    <m/>
    <s v=""/>
    <s v=""/>
    <s v=""/>
    <s v=""/>
    <s v=""/>
    <s v=""/>
    <s v=""/>
    <s v=""/>
    <s v=""/>
    <s v=""/>
    <n v="5000"/>
    <s v=""/>
  </r>
  <r>
    <x v="0"/>
    <x v="0"/>
    <s v="Heating"/>
    <s v="Investigate condition of hydronic heating system for corrosion"/>
    <m/>
    <m/>
    <m/>
    <m/>
    <n v="2024"/>
    <m/>
    <s v="N/A"/>
    <n v="2"/>
    <n v="2"/>
    <n v="2"/>
    <n v="4.8"/>
    <n v="1"/>
    <s v="ls"/>
    <n v="2500"/>
    <n v="2500"/>
    <s v="PGPC"/>
    <s v="NO"/>
    <n v="2031"/>
    <m/>
    <s v=""/>
    <s v=""/>
    <s v=""/>
    <s v=""/>
    <s v=""/>
    <s v=""/>
    <s v=""/>
    <n v="2500"/>
    <s v=""/>
    <s v=""/>
    <s v=""/>
    <s v=""/>
  </r>
  <r>
    <x v="9"/>
    <x v="9"/>
    <s v="General"/>
    <s v="Test for radon"/>
    <m/>
    <m/>
    <m/>
    <m/>
    <n v="2024"/>
    <m/>
    <s v="N/A"/>
    <n v="2"/>
    <n v="2"/>
    <n v="2"/>
    <n v="4.8"/>
    <n v="1"/>
    <s v="ls"/>
    <n v="1500"/>
    <n v="1500"/>
    <s v="PGPC"/>
    <s v="NO"/>
    <n v="2025"/>
    <m/>
    <s v=""/>
    <n v="1500"/>
    <s v=""/>
    <s v=""/>
    <s v=""/>
    <s v=""/>
    <s v=""/>
    <s v=""/>
    <s v=""/>
    <s v=""/>
    <s v=""/>
    <s v=""/>
  </r>
  <r>
    <x v="0"/>
    <x v="9"/>
    <s v="General"/>
    <s v="Test for radon"/>
    <m/>
    <m/>
    <m/>
    <m/>
    <n v="2024"/>
    <m/>
    <s v="N/A"/>
    <n v="2"/>
    <n v="2"/>
    <n v="2"/>
    <n v="4.8"/>
    <n v="1"/>
    <s v="ls"/>
    <n v="1500"/>
    <n v="1500"/>
    <s v="PGPC"/>
    <s v="NO"/>
    <n v="2025"/>
    <m/>
    <s v=""/>
    <n v="1500"/>
    <s v=""/>
    <s v=""/>
    <s v=""/>
    <s v=""/>
    <s v=""/>
    <s v=""/>
    <s v=""/>
    <s v=""/>
    <s v=""/>
    <s v=""/>
  </r>
  <r>
    <x v="0"/>
    <x v="1"/>
    <s v="Maintenance"/>
    <s v="Replace basement rear egress door for security and draft / infiltration purposes"/>
    <m/>
    <m/>
    <m/>
    <m/>
    <n v="2024"/>
    <m/>
    <s v="N/A"/>
    <n v="4"/>
    <n v="1"/>
    <n v="2"/>
    <n v="4.8"/>
    <n v="1"/>
    <s v="ea"/>
    <n v="1500"/>
    <n v="1500"/>
    <s v="PGPC"/>
    <s v="NO"/>
    <n v="2030"/>
    <m/>
    <s v=""/>
    <s v=""/>
    <s v=""/>
    <s v=""/>
    <s v=""/>
    <s v=""/>
    <n v="1500"/>
    <s v=""/>
    <s v=""/>
    <s v=""/>
    <s v=""/>
    <s v=""/>
  </r>
  <r>
    <x v="2"/>
    <x v="9"/>
    <s v="General"/>
    <s v="Test for radon"/>
    <m/>
    <m/>
    <m/>
    <m/>
    <n v="2024"/>
    <m/>
    <s v="N/A"/>
    <n v="2"/>
    <n v="2"/>
    <n v="2"/>
    <n v="4.8"/>
    <n v="1"/>
    <s v="ls"/>
    <n v="1500"/>
    <n v="1500"/>
    <s v="PGPC"/>
    <s v="NO"/>
    <n v="2025"/>
    <m/>
    <s v=""/>
    <n v="1500"/>
    <s v=""/>
    <s v=""/>
    <s v=""/>
    <s v=""/>
    <s v=""/>
    <s v=""/>
    <s v=""/>
    <s v=""/>
    <s v=""/>
    <s v=""/>
  </r>
  <r>
    <x v="6"/>
    <x v="0"/>
    <s v="Capital Improvement"/>
    <s v="Install dedicated HVAC ventilation system to provide minimum mechanical ventilation rates"/>
    <m/>
    <m/>
    <m/>
    <m/>
    <n v="2024"/>
    <m/>
    <s v="N/A"/>
    <n v="2"/>
    <n v="2"/>
    <n v="2"/>
    <n v="4.8"/>
    <n v="1"/>
    <s v="ls"/>
    <n v="1200"/>
    <n v="1200"/>
    <s v="PGPC"/>
    <s v="NO"/>
    <n v="2030"/>
    <m/>
    <s v=""/>
    <s v=""/>
    <s v=""/>
    <s v=""/>
    <s v=""/>
    <s v=""/>
    <n v="1200"/>
    <s v=""/>
    <s v=""/>
    <s v=""/>
    <s v=""/>
    <s v=""/>
  </r>
  <r>
    <x v="4"/>
    <x v="9"/>
    <s v="General"/>
    <s v="Test for radon"/>
    <m/>
    <m/>
    <m/>
    <m/>
    <n v="2024"/>
    <m/>
    <s v="N/A"/>
    <n v="2"/>
    <n v="2"/>
    <n v="2"/>
    <n v="4.8"/>
    <n v="1"/>
    <s v="ls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0"/>
    <x v="3"/>
    <s v="Fixtures"/>
    <s v="Replace men's first floor restroom fixture with ADA type"/>
    <m/>
    <s v="PLUMBING FIXTURE"/>
    <m/>
    <m/>
    <n v="2024"/>
    <m/>
    <s v="N/A"/>
    <n v="2"/>
    <n v="2"/>
    <n v="2"/>
    <n v="4.8"/>
    <n v="1"/>
    <s v="ea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0"/>
    <x v="3"/>
    <s v="Fixtures"/>
    <s v="Replace women's first floor restroom fixture with ADA type"/>
    <m/>
    <s v="PLUMBING FIXTURE"/>
    <m/>
    <m/>
    <n v="2024"/>
    <m/>
    <s v="N/A"/>
    <n v="2"/>
    <n v="2"/>
    <n v="2"/>
    <n v="4.8"/>
    <n v="1"/>
    <s v="ea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8"/>
    <x v="3"/>
    <s v="Backflow Prevention"/>
    <s v="Provide spring check valves on service sink supply lines to protect building domestic water system from backflow"/>
    <m/>
    <m/>
    <m/>
    <m/>
    <n v="2024"/>
    <m/>
    <s v="N/A"/>
    <n v="2"/>
    <n v="2"/>
    <n v="2"/>
    <n v="4.8"/>
    <n v="1"/>
    <s v="ls"/>
    <n v="1000"/>
    <n v="1000"/>
    <s v="PGPC"/>
    <s v="NO"/>
    <n v="2029"/>
    <m/>
    <s v=""/>
    <s v=""/>
    <s v=""/>
    <s v=""/>
    <s v=""/>
    <n v="1000"/>
    <s v=""/>
    <s v=""/>
    <s v=""/>
    <s v=""/>
    <s v=""/>
    <s v=""/>
  </r>
  <r>
    <x v="1"/>
    <x v="9"/>
    <s v="General"/>
    <s v="Test for radon"/>
    <m/>
    <m/>
    <m/>
    <m/>
    <n v="2024"/>
    <m/>
    <s v="N/A"/>
    <n v="2"/>
    <n v="2"/>
    <n v="2"/>
    <n v="4.8"/>
    <n v="1"/>
    <s v="ls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7"/>
    <x v="9"/>
    <s v="General"/>
    <s v="Test for radon"/>
    <m/>
    <m/>
    <m/>
    <m/>
    <n v="2024"/>
    <m/>
    <s v="N/A"/>
    <n v="2"/>
    <n v="2"/>
    <n v="2"/>
    <n v="4.8"/>
    <n v="1"/>
    <s v="ls"/>
    <n v="750"/>
    <n v="750"/>
    <s v="PGPC"/>
    <s v="NO"/>
    <n v="2025"/>
    <m/>
    <s v=""/>
    <n v="750"/>
    <s v=""/>
    <s v=""/>
    <s v=""/>
    <s v=""/>
    <s v=""/>
    <s v=""/>
    <s v=""/>
    <s v=""/>
    <s v=""/>
    <s v=""/>
  </r>
  <r>
    <x v="4"/>
    <x v="3"/>
    <s v="Interior Sanitary Drainage"/>
    <s v="Replace missing floor grates to prevent objects from becoming trapped in piping system"/>
    <m/>
    <s v="FLOOR DRAIN"/>
    <m/>
    <m/>
    <n v="2024"/>
    <m/>
    <s v="N/A"/>
    <n v="2"/>
    <n v="2"/>
    <n v="2"/>
    <n v="4.8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4"/>
    <x v="0"/>
    <s v="Controls"/>
    <s v="Consider controls upgrade simultaneous to AHU - duct furnace replacement"/>
    <m/>
    <m/>
    <m/>
    <m/>
    <n v="2024"/>
    <m/>
    <s v="N/A"/>
    <n v="2"/>
    <n v="2"/>
    <n v="1"/>
    <n v="4.4000000000000004"/>
    <n v="1"/>
    <s v="ls"/>
    <n v="40000"/>
    <n v="40000"/>
    <s v="PGPC"/>
    <s v="NO"/>
    <s v="Beyond"/>
    <m/>
    <s v=""/>
    <s v=""/>
    <s v=""/>
    <s v=""/>
    <s v=""/>
    <s v=""/>
    <s v=""/>
    <s v=""/>
    <s v=""/>
    <s v=""/>
    <s v=""/>
    <n v="40000"/>
  </r>
  <r>
    <x v="5"/>
    <x v="3"/>
    <s v="Energy"/>
    <s v="Insulate plumbing domestic hot water piping where not insulated in basement and crawlspace"/>
    <m/>
    <s v="FLUID LOOP"/>
    <m/>
    <m/>
    <n v="2024"/>
    <m/>
    <s v="N/A"/>
    <n v="4"/>
    <n v="1"/>
    <n v="1"/>
    <n v="4.4000000000000004"/>
    <n v="1"/>
    <s v="ea"/>
    <n v="25000"/>
    <n v="25000"/>
    <s v="PGPC"/>
    <s v="NO"/>
    <n v="2030"/>
    <m/>
    <s v=""/>
    <s v=""/>
    <s v=""/>
    <s v=""/>
    <s v=""/>
    <s v=""/>
    <n v="25000"/>
    <s v=""/>
    <s v=""/>
    <s v=""/>
    <s v=""/>
    <s v=""/>
  </r>
  <r>
    <x v="6"/>
    <x v="2"/>
    <s v="Flatwork / Sidewalks"/>
    <s v="Sidewalk repairs"/>
    <m/>
    <m/>
    <m/>
    <m/>
    <n v="2024"/>
    <m/>
    <s v="N/A"/>
    <n v="4"/>
    <n v="1"/>
    <n v="1"/>
    <n v="4.4000000000000004"/>
    <n v="1"/>
    <s v="ls"/>
    <n v="20000"/>
    <n v="20000"/>
    <s v="PGPC"/>
    <s v="NO"/>
    <n v="2029"/>
    <m/>
    <s v=""/>
    <s v=""/>
    <s v=""/>
    <s v=""/>
    <s v=""/>
    <n v="20000"/>
    <s v=""/>
    <s v=""/>
    <s v=""/>
    <s v=""/>
    <s v=""/>
    <s v=""/>
  </r>
  <r>
    <x v="8"/>
    <x v="7"/>
    <s v="Capital Improvement"/>
    <s v="Replace older power panels with newer equipment."/>
    <m/>
    <s v="ELECTRIC PANEL"/>
    <m/>
    <m/>
    <n v="2024"/>
    <m/>
    <s v="N/A"/>
    <n v="2"/>
    <n v="2"/>
    <n v="1"/>
    <n v="4.4000000000000004"/>
    <n v="1"/>
    <s v="ls"/>
    <n v="20000"/>
    <n v="20000"/>
    <s v="PGPC"/>
    <s v="NO"/>
    <n v="2031"/>
    <m/>
    <s v=""/>
    <s v=""/>
    <s v=""/>
    <s v=""/>
    <s v=""/>
    <s v=""/>
    <s v=""/>
    <n v="20000"/>
    <s v=""/>
    <s v=""/>
    <s v=""/>
    <s v=""/>
  </r>
  <r>
    <x v="0"/>
    <x v="0"/>
    <s v="Heating"/>
    <s v="Install insulation on hydronic system piping"/>
    <m/>
    <m/>
    <m/>
    <m/>
    <n v="2024"/>
    <m/>
    <s v="N/A"/>
    <n v="4"/>
    <n v="1"/>
    <n v="1"/>
    <n v="4.4000000000000004"/>
    <n v="1"/>
    <s v="ls"/>
    <n v="10000"/>
    <n v="10000"/>
    <s v="PGPC"/>
    <s v="NO"/>
    <n v="2027"/>
    <m/>
    <s v=""/>
    <s v=""/>
    <s v=""/>
    <n v="10000"/>
    <s v=""/>
    <s v=""/>
    <s v=""/>
    <s v=""/>
    <s v=""/>
    <s v=""/>
    <s v=""/>
    <s v=""/>
  </r>
  <r>
    <x v="2"/>
    <x v="7"/>
    <s v="Interior Lighting"/>
    <s v="Replace interior lighting fixtures"/>
    <m/>
    <m/>
    <m/>
    <m/>
    <n v="2024"/>
    <m/>
    <s v="N/A"/>
    <n v="2"/>
    <n v="2"/>
    <n v="1"/>
    <n v="4.4000000000000004"/>
    <n v="1"/>
    <s v="ls"/>
    <n v="10000"/>
    <n v="10000"/>
    <s v="PGPC"/>
    <s v="NO"/>
    <n v="2030"/>
    <m/>
    <s v=""/>
    <s v=""/>
    <s v=""/>
    <s v=""/>
    <s v=""/>
    <s v=""/>
    <n v="10000"/>
    <s v=""/>
    <s v=""/>
    <s v=""/>
    <s v=""/>
    <s v=""/>
  </r>
  <r>
    <x v="8"/>
    <x v="0"/>
    <s v="Heating"/>
    <s v="Install louver and insulated low-leakage motorized damper interlocked with the operation of the boiler burner.  Add'l work required to relocate existing plumbing piping"/>
    <m/>
    <m/>
    <m/>
    <m/>
    <n v="2024"/>
    <m/>
    <s v="N/A"/>
    <n v="2"/>
    <n v="2"/>
    <n v="1"/>
    <n v="4.4000000000000004"/>
    <n v="1"/>
    <s v="ea"/>
    <n v="10000"/>
    <n v="10000"/>
    <s v="PGPC"/>
    <s v="NO"/>
    <n v="2028"/>
    <m/>
    <s v=""/>
    <s v=""/>
    <s v=""/>
    <s v=""/>
    <n v="10000"/>
    <s v=""/>
    <s v=""/>
    <s v=""/>
    <s v=""/>
    <s v=""/>
    <s v=""/>
    <s v=""/>
  </r>
  <r>
    <x v="8"/>
    <x v="2"/>
    <s v="Paving and Curbing"/>
    <s v="Restripe parking lines"/>
    <m/>
    <m/>
    <m/>
    <m/>
    <n v="2024"/>
    <m/>
    <m/>
    <n v="4"/>
    <n v="1"/>
    <n v="1"/>
    <n v="4.4000000000000004"/>
    <n v="1"/>
    <s v="ea"/>
    <n v="7500"/>
    <n v="7500"/>
    <s v="PGPC"/>
    <s v="NO"/>
    <n v="2027"/>
    <m/>
    <s v=""/>
    <s v=""/>
    <s v=""/>
    <n v="7500"/>
    <s v=""/>
    <s v=""/>
    <s v=""/>
    <s v=""/>
    <s v=""/>
    <s v=""/>
    <s v=""/>
    <s v=""/>
  </r>
  <r>
    <x v="1"/>
    <x v="2"/>
    <s v="Paving and Curbing"/>
    <s v="Restripe parking lines"/>
    <m/>
    <m/>
    <m/>
    <m/>
    <n v="2024"/>
    <m/>
    <s v="N/A"/>
    <n v="4"/>
    <n v="1"/>
    <n v="1"/>
    <n v="4.4000000000000004"/>
    <n v="1"/>
    <s v="ea"/>
    <n v="7500"/>
    <n v="7500"/>
    <s v="PGPC"/>
    <s v="NO"/>
    <n v="2027"/>
    <m/>
    <s v=""/>
    <s v=""/>
    <s v=""/>
    <n v="7500"/>
    <s v=""/>
    <s v=""/>
    <s v=""/>
    <s v=""/>
    <s v=""/>
    <s v=""/>
    <s v=""/>
    <s v=""/>
  </r>
  <r>
    <x v="8"/>
    <x v="0"/>
    <s v="Energy"/>
    <s v="Remove roof ventilators over gymnasium. Heat vents are not used for summer anymore as originally intended and lead to increased building energy consumption in winter."/>
    <m/>
    <m/>
    <m/>
    <m/>
    <n v="2024"/>
    <m/>
    <s v="N/A"/>
    <n v="4"/>
    <n v="1"/>
    <n v="1"/>
    <n v="4.4000000000000004"/>
    <n v="2"/>
    <s v="ea"/>
    <n v="2700"/>
    <n v="5400"/>
    <s v="PGPC"/>
    <s v="NO"/>
    <n v="2030"/>
    <m/>
    <s v=""/>
    <s v=""/>
    <s v=""/>
    <s v=""/>
    <s v=""/>
    <s v=""/>
    <n v="5400"/>
    <s v=""/>
    <s v=""/>
    <s v=""/>
    <s v=""/>
    <s v=""/>
  </r>
  <r>
    <x v="4"/>
    <x v="0"/>
    <s v="Air Conditioning"/>
    <s v="Replace conduit and wiring on unit, remove soils from piping, provide protective enclosure, insulation and protective covers"/>
    <m/>
    <m/>
    <m/>
    <m/>
    <n v="2024"/>
    <m/>
    <s v="N/A"/>
    <n v="2"/>
    <n v="2"/>
    <n v="1"/>
    <n v="4.4000000000000004"/>
    <n v="1"/>
    <s v="ls"/>
    <n v="5000"/>
    <n v="5000"/>
    <s v="PGPC"/>
    <s v="NO"/>
    <n v="2027"/>
    <m/>
    <s v=""/>
    <s v=""/>
    <s v=""/>
    <n v="5000"/>
    <s v=""/>
    <s v=""/>
    <s v=""/>
    <s v=""/>
    <s v=""/>
    <s v=""/>
    <s v=""/>
    <s v=""/>
  </r>
  <r>
    <x v="8"/>
    <x v="0"/>
    <s v="Ventilating"/>
    <s v="Replace grease exhaust fan for kitchen hood"/>
    <m/>
    <s v="EXHAUST FAN"/>
    <m/>
    <m/>
    <n v="2024"/>
    <m/>
    <s v="N/A"/>
    <n v="2"/>
    <n v="2"/>
    <n v="1"/>
    <n v="4.4000000000000004"/>
    <n v="1"/>
    <s v="ea"/>
    <n v="5000"/>
    <n v="5000"/>
    <s v="PGPC"/>
    <s v="NO"/>
    <n v="2029"/>
    <m/>
    <s v=""/>
    <s v=""/>
    <s v=""/>
    <s v=""/>
    <s v=""/>
    <n v="5000"/>
    <s v=""/>
    <s v=""/>
    <s v=""/>
    <s v=""/>
    <s v=""/>
    <s v=""/>
  </r>
  <r>
    <x v="8"/>
    <x v="1"/>
    <m/>
    <s v="Brick repair SE corner of building"/>
    <m/>
    <m/>
    <m/>
    <m/>
    <n v="2024"/>
    <m/>
    <s v="N/A"/>
    <n v="2"/>
    <n v="2"/>
    <n v="1"/>
    <n v="4.4000000000000004"/>
    <n v="1"/>
    <s v="ea"/>
    <n v="5000"/>
    <n v="5000"/>
    <s v="PGPC"/>
    <s v="NO"/>
    <n v="2027"/>
    <m/>
    <s v=""/>
    <s v=""/>
    <s v=""/>
    <n v="5000"/>
    <s v=""/>
    <s v=""/>
    <s v=""/>
    <s v=""/>
    <s v=""/>
    <s v=""/>
    <s v=""/>
    <s v=""/>
  </r>
  <r>
    <x v="8"/>
    <x v="0"/>
    <s v="Energy"/>
    <s v="Remove abandoned gym H&amp;V unit at south stage and cap duct connections to exterior. Openings to outdoors lead to increased building energy consumption in winter."/>
    <m/>
    <s v="HEATING AND VENTILATION UNITS"/>
    <m/>
    <m/>
    <n v="2024"/>
    <m/>
    <s v="N/A"/>
    <n v="4"/>
    <n v="1"/>
    <n v="1"/>
    <n v="4.4000000000000004"/>
    <n v="1"/>
    <s v="ea"/>
    <n v="4000"/>
    <n v="4000"/>
    <s v="PGPC"/>
    <s v="NO"/>
    <n v="2029"/>
    <m/>
    <s v=""/>
    <s v=""/>
    <s v=""/>
    <s v=""/>
    <s v=""/>
    <n v="4000"/>
    <s v=""/>
    <s v=""/>
    <s v=""/>
    <s v=""/>
    <s v=""/>
    <s v=""/>
  </r>
  <r>
    <x v="3"/>
    <x v="2"/>
    <s v="Paving and Curbing"/>
    <s v="Restripe parking lines on the floor of the building"/>
    <m/>
    <m/>
    <m/>
    <m/>
    <n v="2024"/>
    <m/>
    <s v="N/A"/>
    <n v="4"/>
    <n v="1"/>
    <n v="1"/>
    <n v="4.4000000000000004"/>
    <n v="1"/>
    <s v="ea"/>
    <n v="3000"/>
    <n v="3000"/>
    <s v="PGPC"/>
    <s v="NO"/>
    <n v="2030"/>
    <m/>
    <s v=""/>
    <s v=""/>
    <s v=""/>
    <s v=""/>
    <s v=""/>
    <s v=""/>
    <n v="3000"/>
    <s v=""/>
    <s v=""/>
    <s v=""/>
    <s v=""/>
    <s v=""/>
  </r>
  <r>
    <x v="2"/>
    <x v="0"/>
    <s v="Ventilating"/>
    <s v="Perform ventilation ductwork modifications and sealing"/>
    <m/>
    <m/>
    <m/>
    <m/>
    <n v="2024"/>
    <m/>
    <s v="N/A"/>
    <n v="2"/>
    <n v="2"/>
    <n v="1"/>
    <n v="4.4000000000000004"/>
    <n v="1"/>
    <s v="ls"/>
    <n v="2500"/>
    <n v="2500"/>
    <s v="PGPC"/>
    <s v="NO"/>
    <n v="2028"/>
    <m/>
    <s v=""/>
    <s v=""/>
    <s v=""/>
    <s v=""/>
    <n v="2500"/>
    <s v=""/>
    <s v=""/>
    <s v=""/>
    <s v=""/>
    <s v=""/>
    <s v=""/>
    <s v=""/>
  </r>
  <r>
    <x v="6"/>
    <x v="3"/>
    <s v="Domestic Water Supply"/>
    <s v="Replace water conditioner (softener) at end of service life"/>
    <n v="101085"/>
    <m/>
    <s v="YES"/>
    <n v="2016"/>
    <n v="8"/>
    <n v="15"/>
    <n v="7"/>
    <n v="2"/>
    <n v="2"/>
    <n v="1"/>
    <n v="4.4000000000000004"/>
    <n v="1"/>
    <s v="ea"/>
    <n v="2500"/>
    <n v="2500"/>
    <s v="PGPC"/>
    <s v="NO"/>
    <n v="2031"/>
    <m/>
    <s v=""/>
    <s v=""/>
    <s v=""/>
    <s v=""/>
    <s v=""/>
    <s v=""/>
    <s v=""/>
    <n v="2500"/>
    <s v=""/>
    <s v=""/>
    <s v=""/>
    <s v=""/>
  </r>
  <r>
    <x v="4"/>
    <x v="0"/>
    <s v="Capital Improvement"/>
    <s v="Consider battery or backup power supply on control system to communicate alarm conditions to service team in the event of a power outage"/>
    <m/>
    <m/>
    <m/>
    <m/>
    <n v="2024"/>
    <m/>
    <s v="N/A"/>
    <n v="2"/>
    <n v="2"/>
    <n v="1"/>
    <n v="4.4000000000000004"/>
    <n v="1"/>
    <s v="ls"/>
    <n v="2000"/>
    <n v="2000"/>
    <s v="PGPC"/>
    <s v="NO"/>
    <n v="2028"/>
    <m/>
    <s v=""/>
    <s v=""/>
    <s v=""/>
    <s v=""/>
    <n v="2000"/>
    <s v=""/>
    <s v=""/>
    <s v=""/>
    <s v=""/>
    <s v=""/>
    <s v=""/>
    <s v=""/>
  </r>
  <r>
    <x v="5"/>
    <x v="3"/>
    <s v="Domestic Water Supply"/>
    <s v="Inspect and repalce shock arrestors on Domestic HW and CW"/>
    <m/>
    <s v="FLUID LOOP"/>
    <m/>
    <m/>
    <n v="2024"/>
    <m/>
    <s v="N/A"/>
    <n v="2"/>
    <n v="2"/>
    <n v="1"/>
    <n v="4.4000000000000004"/>
    <n v="1"/>
    <s v="ls"/>
    <n v="2000"/>
    <n v="2000"/>
    <s v="PGPC"/>
    <s v="NO"/>
    <n v="2029"/>
    <m/>
    <s v=""/>
    <s v=""/>
    <s v=""/>
    <s v=""/>
    <s v=""/>
    <n v="2000"/>
    <s v=""/>
    <s v=""/>
    <s v=""/>
    <s v=""/>
    <s v=""/>
    <s v=""/>
  </r>
  <r>
    <x v="1"/>
    <x v="6"/>
    <s v="Maintenance"/>
    <s v="Investigate and repair potential leak in 1st floor office from AC evaporator unit condensate"/>
    <m/>
    <m/>
    <m/>
    <m/>
    <n v="2024"/>
    <m/>
    <s v="N/A"/>
    <n v="2"/>
    <n v="2"/>
    <n v="1"/>
    <n v="4.4000000000000004"/>
    <n v="1"/>
    <s v="ls"/>
    <n v="2000"/>
    <n v="2000"/>
    <s v="PGPC"/>
    <s v="NO"/>
    <n v="2025"/>
    <m/>
    <s v=""/>
    <n v="2000"/>
    <s v=""/>
    <s v=""/>
    <s v=""/>
    <s v=""/>
    <s v=""/>
    <s v=""/>
    <s v=""/>
    <s v=""/>
    <s v=""/>
    <s v=""/>
  </r>
  <r>
    <x v="9"/>
    <x v="0"/>
    <s v="Ventilating"/>
    <s v="Recommend extending ductwork for exhaust fan to an outdoor discharge terminal per Code"/>
    <m/>
    <s v="EXHAUST FAN"/>
    <m/>
    <m/>
    <n v="2024"/>
    <m/>
    <s v="N/A"/>
    <n v="4"/>
    <n v="1"/>
    <n v="1"/>
    <n v="4.4000000000000004"/>
    <n v="1"/>
    <s v="ea"/>
    <n v="1000"/>
    <n v="1000"/>
    <s v="PGPC"/>
    <s v="NO"/>
    <n v="2025"/>
    <m/>
    <s v=""/>
    <n v="1000"/>
    <s v=""/>
    <s v=""/>
    <s v=""/>
    <s v=""/>
    <s v=""/>
    <s v=""/>
    <s v=""/>
    <s v=""/>
    <s v=""/>
    <s v=""/>
  </r>
  <r>
    <x v="4"/>
    <x v="3"/>
    <s v="Energy"/>
    <s v="Provide missing insulation at basement water heater"/>
    <m/>
    <m/>
    <m/>
    <m/>
    <n v="2024"/>
    <m/>
    <s v="N/A"/>
    <n v="2"/>
    <n v="2"/>
    <n v="1"/>
    <n v="4.4000000000000004"/>
    <n v="1"/>
    <s v="ls"/>
    <n v="1000"/>
    <n v="1000"/>
    <s v="PGPC"/>
    <s v="NO"/>
    <n v="2027"/>
    <m/>
    <s v=""/>
    <s v=""/>
    <s v=""/>
    <n v="1000"/>
    <s v=""/>
    <s v=""/>
    <s v=""/>
    <s v=""/>
    <s v=""/>
    <s v=""/>
    <s v=""/>
    <s v=""/>
  </r>
  <r>
    <x v="5"/>
    <x v="3"/>
    <s v="Capital Improvement"/>
    <s v="Extend RTU condensate drain lines to roof drain sumps to avoid surface standing water"/>
    <m/>
    <s v="AIR CONDITIONER"/>
    <m/>
    <m/>
    <n v="2024"/>
    <m/>
    <s v="N/A"/>
    <n v="2"/>
    <n v="2"/>
    <n v="1"/>
    <n v="4.4000000000000004"/>
    <n v="1"/>
    <s v="ea"/>
    <n v="800"/>
    <n v="800"/>
    <s v="PGPC"/>
    <s v="NO"/>
    <n v="2026"/>
    <m/>
    <s v=""/>
    <s v=""/>
    <n v="800"/>
    <s v=""/>
    <s v=""/>
    <s v=""/>
    <s v=""/>
    <s v=""/>
    <s v=""/>
    <s v=""/>
    <s v=""/>
    <s v=""/>
  </r>
  <r>
    <x v="7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9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4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0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2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6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8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5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3"/>
    <x v="9"/>
    <s v="General"/>
    <s v="Test for radon"/>
    <m/>
    <m/>
    <m/>
    <m/>
    <n v="2024"/>
    <m/>
    <s v="N/A"/>
    <n v="2"/>
    <n v="2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3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1"/>
    <x v="3"/>
    <s v="Domestic Water Supply"/>
    <s v="Test for lead content levels in water supply. "/>
    <m/>
    <m/>
    <m/>
    <m/>
    <n v="2024"/>
    <m/>
    <s v="N/A"/>
    <n v="1"/>
    <n v="4"/>
    <n v="1"/>
    <n v="4.4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6"/>
    <x v="7"/>
    <s v="Site Lighting"/>
    <s v="Replace existing parking lot luminaire"/>
    <m/>
    <m/>
    <m/>
    <m/>
    <n v="2024"/>
    <m/>
    <s v="N/A"/>
    <n v="4"/>
    <n v="1"/>
    <n v="1"/>
    <n v="4.4000000000000004"/>
    <n v="1"/>
    <s v="ea"/>
    <n v="350"/>
    <n v="350"/>
    <s v="PGPC"/>
    <s v="NO"/>
    <n v="2026"/>
    <m/>
    <s v=""/>
    <s v=""/>
    <n v="350"/>
    <s v=""/>
    <s v=""/>
    <s v=""/>
    <s v=""/>
    <s v=""/>
    <s v=""/>
    <s v=""/>
    <s v=""/>
    <s v=""/>
  </r>
  <r>
    <x v="6"/>
    <x v="0"/>
    <s v="Other"/>
    <s v="Provide washable grease filters for kitchen range hood"/>
    <m/>
    <s v="FILTER"/>
    <m/>
    <m/>
    <n v="2024"/>
    <m/>
    <s v="N/A"/>
    <n v="2"/>
    <n v="2"/>
    <n v="1"/>
    <n v="4.4000000000000004"/>
    <n v="1"/>
    <s v="ea"/>
    <n v="250"/>
    <n v="250"/>
    <s v="PGPC"/>
    <s v="NO"/>
    <n v="2027"/>
    <m/>
    <s v=""/>
    <s v=""/>
    <s v=""/>
    <n v="250"/>
    <s v=""/>
    <s v=""/>
    <s v=""/>
    <s v=""/>
    <s v=""/>
    <s v=""/>
    <s v=""/>
    <s v=""/>
  </r>
  <r>
    <x v="7"/>
    <x v="3"/>
    <s v="Domestic HW Heating System"/>
    <s v="Replace electric DWH heater for main restrooms, 4.5kW. "/>
    <n v="101018"/>
    <s v="DOMESTIC HOT WATER HEATER ELECTRIC"/>
    <s v="YES"/>
    <n v="2017"/>
    <n v="7"/>
    <n v="12"/>
    <n v="5"/>
    <n v="1"/>
    <n v="3"/>
    <n v="4"/>
    <n v="4.1999999999999993"/>
    <n v="1"/>
    <s v="ls"/>
    <n v="2000"/>
    <n v="2000"/>
    <s v="PGPC"/>
    <s v="NO"/>
    <n v="2029"/>
    <m/>
    <s v=""/>
    <s v=""/>
    <s v=""/>
    <s v=""/>
    <s v=""/>
    <n v="2000"/>
    <s v=""/>
    <s v=""/>
    <s v=""/>
    <s v=""/>
    <s v=""/>
    <s v=""/>
  </r>
  <r>
    <x v="3"/>
    <x v="7"/>
    <s v="Site Lighting"/>
    <s v="Provide replacement LED light over west entrance."/>
    <m/>
    <m/>
    <s v="NO"/>
    <n v="1995"/>
    <n v="29"/>
    <n v="30"/>
    <n v="1"/>
    <n v="3"/>
    <n v="1"/>
    <n v="3"/>
    <n v="3.9000000000000004"/>
    <n v="1"/>
    <s v="ls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5"/>
    <x v="0"/>
    <s v="Air Conditioning"/>
    <s v="Reattach/secure access panel on rooftop unit RTU-3"/>
    <m/>
    <s v="AIR CONDITIONER"/>
    <m/>
    <m/>
    <n v="2024"/>
    <m/>
    <s v="N/A"/>
    <n v="1"/>
    <n v="3"/>
    <n v="3"/>
    <n v="3.9000000000000004"/>
    <n v="1"/>
    <s v="ea"/>
    <n v="50"/>
    <n v="50"/>
    <s v="PGPC"/>
    <s v="NO"/>
    <n v="2025"/>
    <m/>
    <s v=""/>
    <n v="50"/>
    <s v=""/>
    <s v=""/>
    <s v=""/>
    <s v=""/>
    <s v=""/>
    <s v=""/>
    <s v=""/>
    <s v=""/>
    <s v=""/>
    <s v=""/>
  </r>
  <r>
    <x v="8"/>
    <x v="0"/>
    <s v="Other"/>
    <s v="Study exhaust discharge from classroom private restrooms and determine proper ventilation requirements"/>
    <m/>
    <m/>
    <m/>
    <m/>
    <n v="2024"/>
    <m/>
    <s v="N/A"/>
    <n v="3"/>
    <n v="1"/>
    <n v="2"/>
    <n v="3.5999999999999996"/>
    <n v="1"/>
    <s v="ea"/>
    <n v="6000"/>
    <n v="6000"/>
    <s v="PGPC"/>
    <s v="NO"/>
    <n v="2026"/>
    <m/>
    <s v=""/>
    <s v=""/>
    <n v="6000"/>
    <s v=""/>
    <s v=""/>
    <s v=""/>
    <s v=""/>
    <s v=""/>
    <s v=""/>
    <s v=""/>
    <s v=""/>
    <s v=""/>
  </r>
  <r>
    <x v="0"/>
    <x v="3"/>
    <s v="Capital Improvement"/>
    <s v="Provide Code required custodial storage area with service sink"/>
    <m/>
    <m/>
    <m/>
    <m/>
    <n v="2024"/>
    <m/>
    <s v="N/A"/>
    <n v="3"/>
    <n v="1"/>
    <n v="2"/>
    <n v="3.5999999999999996"/>
    <n v="1"/>
    <s v="ls"/>
    <n v="5000"/>
    <n v="5000"/>
    <s v="PGPC"/>
    <s v="NO"/>
    <n v="2028"/>
    <m/>
    <s v=""/>
    <s v=""/>
    <s v=""/>
    <s v=""/>
    <n v="5000"/>
    <s v=""/>
    <s v=""/>
    <s v=""/>
    <s v=""/>
    <s v=""/>
    <s v=""/>
    <s v=""/>
  </r>
  <r>
    <x v="3"/>
    <x v="0"/>
    <s v="Ventilating"/>
    <s v="Remove old gravity vents and replace with new aluminum gravity vents with shutdown dampers."/>
    <m/>
    <m/>
    <m/>
    <n v="1960"/>
    <n v="64"/>
    <n v="50"/>
    <n v="-14"/>
    <n v="3"/>
    <n v="1"/>
    <n v="1"/>
    <n v="3.3000000000000003"/>
    <n v="2"/>
    <s v="ea"/>
    <n v="4000"/>
    <n v="8000"/>
    <s v="PGPC"/>
    <s v="NO"/>
    <n v="2027"/>
    <m/>
    <s v=""/>
    <s v=""/>
    <s v=""/>
    <n v="8000"/>
    <s v=""/>
    <s v=""/>
    <s v=""/>
    <s v=""/>
    <s v=""/>
    <s v=""/>
    <s v=""/>
    <s v=""/>
  </r>
  <r>
    <x v="5"/>
    <x v="9"/>
    <s v="Maintenance"/>
    <s v="Inspect condition of boiler flue stack and chimney"/>
    <m/>
    <m/>
    <m/>
    <m/>
    <n v="2024"/>
    <m/>
    <s v="N/A"/>
    <n v="3"/>
    <n v="1"/>
    <n v="1"/>
    <n v="3.3000000000000003"/>
    <n v="1"/>
    <s v="ea"/>
    <n v="7000"/>
    <n v="7000"/>
    <s v="PGPC"/>
    <s v="NO"/>
    <n v="2027"/>
    <m/>
    <s v=""/>
    <s v=""/>
    <s v=""/>
    <n v="7000"/>
    <s v=""/>
    <s v=""/>
    <s v=""/>
    <s v=""/>
    <s v=""/>
    <s v=""/>
    <s v=""/>
    <s v=""/>
  </r>
  <r>
    <x v="6"/>
    <x v="0"/>
    <s v="Ventilating"/>
    <s v="Provide kitchen exhaust makeup air."/>
    <m/>
    <m/>
    <m/>
    <m/>
    <n v="2024"/>
    <m/>
    <s v="N/A"/>
    <n v="3"/>
    <n v="1"/>
    <n v="1"/>
    <n v="3.3000000000000003"/>
    <n v="1"/>
    <s v="ls"/>
    <n v="5000"/>
    <n v="5000"/>
    <s v="PGPC"/>
    <s v="NO"/>
    <n v="2028"/>
    <m/>
    <s v=""/>
    <s v=""/>
    <s v=""/>
    <s v=""/>
    <n v="5000"/>
    <s v=""/>
    <s v=""/>
    <s v=""/>
    <s v=""/>
    <s v=""/>
    <s v=""/>
    <s v=""/>
  </r>
  <r>
    <x v="8"/>
    <x v="0"/>
    <s v="Ventilating"/>
    <s v="Replace gymnasium grille covers to provide better heating"/>
    <m/>
    <m/>
    <m/>
    <m/>
    <n v="2024"/>
    <m/>
    <s v="N/A"/>
    <n v="3"/>
    <n v="1"/>
    <n v="1"/>
    <n v="3.3000000000000003"/>
    <n v="1"/>
    <s v="ea"/>
    <n v="5000"/>
    <n v="5000"/>
    <s v="PGPC"/>
    <s v="NO"/>
    <n v="2026"/>
    <m/>
    <s v=""/>
    <s v=""/>
    <n v="5000"/>
    <s v=""/>
    <s v=""/>
    <s v=""/>
    <s v=""/>
    <s v=""/>
    <s v=""/>
    <s v=""/>
    <s v=""/>
    <s v=""/>
  </r>
  <r>
    <x v="3"/>
    <x v="1"/>
    <s v="Insulation"/>
    <s v="Rettach and replace blanket insulation on undersie of roof over the boiler and fuel/gas storage room"/>
    <m/>
    <s v="BOILER, NATURAL GAS"/>
    <m/>
    <m/>
    <n v="2024"/>
    <m/>
    <s v="N/A"/>
    <n v="3"/>
    <n v="1"/>
    <n v="1"/>
    <n v="3.3000000000000003"/>
    <n v="1"/>
    <s v="ls"/>
    <n v="5000"/>
    <n v="5000"/>
    <s v="PGPC"/>
    <s v="NO"/>
    <n v="2029"/>
    <m/>
    <s v=""/>
    <s v=""/>
    <s v=""/>
    <s v=""/>
    <s v=""/>
    <n v="5000"/>
    <s v=""/>
    <s v=""/>
    <s v=""/>
    <s v=""/>
    <s v=""/>
    <s v=""/>
  </r>
  <r>
    <x v="3"/>
    <x v="3"/>
    <s v="Domestic HW Heating System"/>
    <s v="Provide RPX backflow (Code required) on 3/4&quot; connection to boiler system"/>
    <m/>
    <s v="BACKFLOW PREVENTER"/>
    <m/>
    <m/>
    <n v="2024"/>
    <m/>
    <s v="N/A"/>
    <n v="3"/>
    <n v="1"/>
    <n v="1"/>
    <n v="3.3000000000000003"/>
    <n v="1"/>
    <s v="ls"/>
    <n v="2500"/>
    <n v="2500"/>
    <s v="PGPC"/>
    <s v="NO"/>
    <n v="2026"/>
    <m/>
    <s v=""/>
    <s v=""/>
    <n v="2500"/>
    <s v=""/>
    <s v=""/>
    <s v=""/>
    <s v=""/>
    <s v=""/>
    <s v=""/>
    <s v=""/>
    <s v=""/>
    <s v=""/>
  </r>
  <r>
    <x v="3"/>
    <x v="3"/>
    <s v="Domestic Water Supply"/>
    <s v="Install RPZ backflor on 1-1/2&quot; service downstream of meter"/>
    <m/>
    <s v="BACKFLOW PREVENTER"/>
    <m/>
    <m/>
    <n v="2024"/>
    <m/>
    <s v="N/A"/>
    <n v="3"/>
    <n v="1"/>
    <n v="1"/>
    <n v="3.3000000000000003"/>
    <n v="1"/>
    <s v="ls"/>
    <n v="2500"/>
    <n v="2500"/>
    <s v="PGPC"/>
    <s v="NO"/>
    <n v="2026"/>
    <m/>
    <s v=""/>
    <s v=""/>
    <n v="2500"/>
    <s v=""/>
    <s v=""/>
    <s v=""/>
    <s v=""/>
    <s v=""/>
    <s v=""/>
    <s v=""/>
    <s v=""/>
    <s v=""/>
  </r>
  <r>
    <x v="6"/>
    <x v="6"/>
    <s v="Other"/>
    <s v="Remove / modify shelving to accommodate wheelchair turning radius"/>
    <m/>
    <m/>
    <m/>
    <m/>
    <n v="2024"/>
    <m/>
    <s v="N/A"/>
    <n v="3"/>
    <n v="1"/>
    <n v="1"/>
    <n v="3.3000000000000003"/>
    <n v="1"/>
    <s v="ea"/>
    <n v="1500"/>
    <n v="1500"/>
    <s v="PGPC"/>
    <s v="NO"/>
    <n v="2028"/>
    <m/>
    <s v=""/>
    <s v=""/>
    <s v=""/>
    <s v=""/>
    <n v="1500"/>
    <s v=""/>
    <s v=""/>
    <s v=""/>
    <s v=""/>
    <s v=""/>
    <s v=""/>
    <s v=""/>
  </r>
  <r>
    <x v="6"/>
    <x v="3"/>
    <s v="Interior Sanitary Drainage"/>
    <s v="Plug floor drain or install trap seal in storage room of office at center/north end of bldg."/>
    <m/>
    <s v="FLOOR DRAIN"/>
    <m/>
    <m/>
    <n v="2024"/>
    <m/>
    <s v="N/A"/>
    <n v="3"/>
    <n v="1"/>
    <n v="1"/>
    <n v="3.3000000000000003"/>
    <n v="1"/>
    <s v="ea"/>
    <n v="500"/>
    <n v="500"/>
    <s v="PGPC"/>
    <s v="NO"/>
    <n v="2025"/>
    <m/>
    <s v=""/>
    <n v="500"/>
    <s v=""/>
    <s v=""/>
    <s v=""/>
    <s v=""/>
    <s v=""/>
    <s v=""/>
    <s v=""/>
    <s v=""/>
    <s v=""/>
    <s v=""/>
  </r>
  <r>
    <x v="6"/>
    <x v="9"/>
    <s v="General"/>
    <s v="Investigate Attic space and insulation"/>
    <m/>
    <m/>
    <m/>
    <m/>
    <n v="2024"/>
    <m/>
    <s v="N/A"/>
    <n v="3"/>
    <n v="1"/>
    <n v="1"/>
    <n v="3.3000000000000003"/>
    <n v="1"/>
    <s v="ea"/>
    <n v="500"/>
    <n v="500"/>
    <s v="PGPC"/>
    <s v="NO"/>
    <n v="2029"/>
    <m/>
    <s v=""/>
    <s v=""/>
    <s v=""/>
    <s v=""/>
    <s v=""/>
    <n v="500"/>
    <s v=""/>
    <s v=""/>
    <s v=""/>
    <s v=""/>
    <s v=""/>
    <s v=""/>
  </r>
  <r>
    <x v="3"/>
    <x v="6"/>
    <s v="Flooring"/>
    <s v="Replace VCT flooring"/>
    <m/>
    <m/>
    <m/>
    <m/>
    <n v="2024"/>
    <m/>
    <s v="N/A"/>
    <n v="3"/>
    <n v="1"/>
    <n v="1"/>
    <n v="3.3000000000000003"/>
    <n v="1"/>
    <s v="ls"/>
    <n v="500"/>
    <n v="500"/>
    <s v="PGPC"/>
    <s v="NO"/>
    <n v="2028"/>
    <m/>
    <s v=""/>
    <s v=""/>
    <s v=""/>
    <s v=""/>
    <n v="500"/>
    <s v=""/>
    <s v=""/>
    <s v=""/>
    <s v=""/>
    <s v=""/>
    <s v=""/>
    <s v=""/>
  </r>
  <r>
    <x v="4"/>
    <x v="0"/>
    <s v="Capital Improvement"/>
    <s v="No local temperature control for kitchen which gets hot and is different thermal zone from AHU which serves area. Provide ductless split a/c system."/>
    <m/>
    <m/>
    <m/>
    <m/>
    <n v="2024"/>
    <m/>
    <s v="N/A"/>
    <n v="1"/>
    <n v="2"/>
    <n v="3"/>
    <n v="2.6"/>
    <n v="1"/>
    <s v="ls"/>
    <n v="15000"/>
    <n v="15000"/>
    <s v="PGPC"/>
    <s v="NO"/>
    <n v="2027"/>
    <m/>
    <s v=""/>
    <s v=""/>
    <s v=""/>
    <n v="15000"/>
    <s v=""/>
    <s v=""/>
    <s v=""/>
    <s v=""/>
    <s v=""/>
    <s v=""/>
    <s v=""/>
    <s v=""/>
  </r>
  <r>
    <x v="4"/>
    <x v="0"/>
    <s v="Ventilating"/>
    <s v="Provide duct modifications to improve airflow and alleviate tenant temperature complaints in 2nd fl NE office 210."/>
    <m/>
    <m/>
    <m/>
    <m/>
    <n v="2024"/>
    <m/>
    <s v="N/A"/>
    <n v="1"/>
    <n v="2"/>
    <n v="3"/>
    <n v="2.6"/>
    <n v="1"/>
    <s v="ls"/>
    <n v="5000"/>
    <n v="5000"/>
    <s v="PGPC"/>
    <s v="NO"/>
    <n v="2025"/>
    <m/>
    <s v=""/>
    <n v="5000"/>
    <s v=""/>
    <s v=""/>
    <s v=""/>
    <s v=""/>
    <s v=""/>
    <s v=""/>
    <s v=""/>
    <s v=""/>
    <s v=""/>
    <s v=""/>
  </r>
  <r>
    <x v="6"/>
    <x v="0"/>
    <s v="Air Conditioning"/>
    <s v="Implement preventative maintenance schedule for cleaning outdoor condensing unit coil fins"/>
    <m/>
    <s v="CONDENSER FOR HVAC"/>
    <m/>
    <m/>
    <n v="2024"/>
    <m/>
    <s v="N/A"/>
    <n v="2"/>
    <n v="1"/>
    <n v="2"/>
    <n v="2.4"/>
    <n v="1"/>
    <s v="ls"/>
    <n v="500"/>
    <n v="500"/>
    <s v="PGPC"/>
    <s v="NO"/>
    <n v="2030"/>
    <m/>
    <s v=""/>
    <s v=""/>
    <s v=""/>
    <s v=""/>
    <s v=""/>
    <s v=""/>
    <n v="500"/>
    <s v=""/>
    <s v=""/>
    <s v=""/>
    <s v=""/>
    <s v=""/>
  </r>
  <r>
    <x v="6"/>
    <x v="0"/>
    <s v="Air Conditioning"/>
    <s v="Raise and adjust grade around outdoor classroom condenser to extend equipment life"/>
    <m/>
    <m/>
    <m/>
    <m/>
    <n v="2024"/>
    <m/>
    <s v="N/A"/>
    <n v="2"/>
    <n v="1"/>
    <n v="2"/>
    <n v="2.4"/>
    <n v="1"/>
    <s v="ls"/>
    <n v="500"/>
    <n v="500"/>
    <s v="PGPC"/>
    <s v="NO"/>
    <n v="2030"/>
    <m/>
    <s v=""/>
    <s v=""/>
    <s v=""/>
    <s v=""/>
    <s v=""/>
    <s v=""/>
    <n v="500"/>
    <s v=""/>
    <s v=""/>
    <s v=""/>
    <s v=""/>
    <s v=""/>
  </r>
  <r>
    <x v="8"/>
    <x v="3"/>
    <s v="Capital Improvement"/>
    <s v="Re-install DHW recirc pump in serviceable location"/>
    <m/>
    <s v="DOMESTIC HOT WATER PUMP"/>
    <m/>
    <m/>
    <n v="2024"/>
    <m/>
    <s v="N/A"/>
    <n v="1"/>
    <n v="2"/>
    <n v="1"/>
    <n v="2.2000000000000002"/>
    <n v="1"/>
    <s v="ea"/>
    <n v="2500"/>
    <n v="2500"/>
    <s v="PGPC"/>
    <s v="NO"/>
    <n v="2030"/>
    <m/>
    <s v=""/>
    <s v=""/>
    <s v=""/>
    <s v=""/>
    <s v=""/>
    <s v=""/>
    <n v="2500"/>
    <s v=""/>
    <s v=""/>
    <s v=""/>
    <s v=""/>
    <s v=""/>
  </r>
  <r>
    <x v="2"/>
    <x v="2"/>
    <s v="Utilities"/>
    <s v="Reduce Gas meters from (3) to (1) to reduce additional billing"/>
    <m/>
    <m/>
    <m/>
    <m/>
    <n v="2024"/>
    <m/>
    <s v="N/A"/>
    <n v="2"/>
    <n v="1"/>
    <n v="1"/>
    <n v="2.2000000000000002"/>
    <n v="1"/>
    <s v="ea"/>
    <n v="1500"/>
    <n v="1500"/>
    <s v="PGPC"/>
    <s v="NO"/>
    <n v="2030"/>
    <m/>
    <s v=""/>
    <s v=""/>
    <s v=""/>
    <s v=""/>
    <s v=""/>
    <s v=""/>
    <n v="1500"/>
    <s v=""/>
    <s v=""/>
    <s v=""/>
    <s v=""/>
    <s v=""/>
  </r>
  <r>
    <x v="7"/>
    <x v="3"/>
    <s v="Backflow Prevention"/>
    <s v="Provide check valves on mop sink supplies as per plumbing code"/>
    <m/>
    <m/>
    <m/>
    <m/>
    <n v="2024"/>
    <m/>
    <s v="N/A"/>
    <n v="1"/>
    <n v="2"/>
    <n v="1"/>
    <n v="2.2000000000000002"/>
    <n v="1"/>
    <s v="ls"/>
    <n v="1000"/>
    <n v="1000"/>
    <s v="PGPC"/>
    <s v="NO"/>
    <n v="2024"/>
    <m/>
    <n v="1000"/>
    <s v=""/>
    <s v=""/>
    <s v=""/>
    <s v=""/>
    <s v=""/>
    <s v=""/>
    <s v=""/>
    <s v=""/>
    <s v=""/>
    <s v=""/>
    <s v=""/>
  </r>
  <r>
    <x v="8"/>
    <x v="0"/>
    <s v="Air Conditioning"/>
    <s v="Remove old window A/C units."/>
    <m/>
    <s v="AIR CONDITIONER"/>
    <m/>
    <m/>
    <n v="2024"/>
    <m/>
    <s v="N/A"/>
    <n v="2"/>
    <n v="1"/>
    <n v="1"/>
    <n v="2.2000000000000002"/>
    <n v="1"/>
    <s v="ls"/>
    <n v="500"/>
    <n v="500"/>
    <s v="PGPC"/>
    <s v="NO"/>
    <n v="2030"/>
    <m/>
    <s v=""/>
    <s v=""/>
    <s v=""/>
    <s v=""/>
    <s v=""/>
    <s v=""/>
    <n v="500"/>
    <s v=""/>
    <s v=""/>
    <s v=""/>
    <s v=""/>
    <s v=""/>
  </r>
  <r>
    <x v="3"/>
    <x v="6"/>
    <s v="Ceiling"/>
    <s v="Remove partial ACT ceiling in NW corner of garage"/>
    <m/>
    <m/>
    <m/>
    <m/>
    <n v="2024"/>
    <m/>
    <s v="N/A"/>
    <n v="2"/>
    <n v="1"/>
    <n v="1"/>
    <n v="2.2000000000000002"/>
    <n v="1"/>
    <s v="ls"/>
    <n v="500"/>
    <n v="500"/>
    <s v="PGPC"/>
    <s v="NO"/>
    <n v="2028"/>
    <m/>
    <s v=""/>
    <s v=""/>
    <s v=""/>
    <s v=""/>
    <n v="500"/>
    <s v=""/>
    <s v=""/>
    <s v=""/>
    <s v=""/>
    <s v=""/>
    <s v=""/>
    <s v=""/>
  </r>
  <r>
    <x v="0"/>
    <x v="0"/>
    <s v="Heating"/>
    <s v="Install programmable thermostat to preheat space before community events"/>
    <m/>
    <m/>
    <m/>
    <m/>
    <n v="2024"/>
    <m/>
    <s v="N/A"/>
    <n v="1"/>
    <n v="1"/>
    <n v="5"/>
    <n v="1.5"/>
    <n v="1"/>
    <s v="ea"/>
    <n v="750"/>
    <n v="750"/>
    <s v="PGPC"/>
    <s v="NO"/>
    <n v="2025"/>
    <m/>
    <s v=""/>
    <n v="750"/>
    <s v=""/>
    <s v=""/>
    <s v=""/>
    <s v=""/>
    <s v=""/>
    <s v=""/>
    <s v=""/>
    <s v=""/>
    <s v=""/>
    <s v=""/>
  </r>
  <r>
    <x v="8"/>
    <x v="3"/>
    <s v="Capital Improvement"/>
    <s v="Provide redundant backflow preventer "/>
    <m/>
    <s v="BACKFLOW PREVENTER"/>
    <m/>
    <m/>
    <n v="2024"/>
    <m/>
    <s v="N/A"/>
    <n v="1"/>
    <n v="1"/>
    <n v="4"/>
    <n v="1.4"/>
    <n v="1"/>
    <s v="ea"/>
    <n v="5000"/>
    <n v="5000"/>
    <s v="PGPC"/>
    <s v="NO"/>
    <n v="2032"/>
    <m/>
    <s v=""/>
    <s v=""/>
    <s v=""/>
    <s v=""/>
    <s v=""/>
    <s v=""/>
    <s v=""/>
    <s v=""/>
    <n v="5000"/>
    <s v=""/>
    <s v=""/>
    <s v=""/>
  </r>
  <r>
    <x v="3"/>
    <x v="0"/>
    <s v="Heating"/>
    <s v="Insulate steam piping up to 6ft above floor for personell protection from hot surfaces per OSHA requirements"/>
    <m/>
    <s v="FLUID LOOP"/>
    <m/>
    <m/>
    <n v="2024"/>
    <m/>
    <s v="N/A"/>
    <n v="1"/>
    <n v="1"/>
    <n v="4"/>
    <n v="1.4"/>
    <n v="1"/>
    <s v="ls"/>
    <n v="3000"/>
    <n v="3000"/>
    <s v="PGPC"/>
    <s v="NO"/>
    <n v="2024"/>
    <m/>
    <n v="3000"/>
    <s v=""/>
    <s v=""/>
    <s v=""/>
    <s v=""/>
    <s v=""/>
    <s v=""/>
    <s v=""/>
    <s v=""/>
    <s v=""/>
    <s v=""/>
    <s v=""/>
  </r>
  <r>
    <x v="4"/>
    <x v="3"/>
    <s v="Domestic HW Heating System"/>
    <s v="Provide domestic hot water recirculation system for restrooms per Code."/>
    <m/>
    <s v="DOMESTIC HOT WATER HEATER GAS"/>
    <m/>
    <m/>
    <n v="2024"/>
    <m/>
    <s v="N/A"/>
    <n v="1"/>
    <n v="1"/>
    <n v="3"/>
    <n v="1.3"/>
    <n v="1"/>
    <s v="ls"/>
    <n v="12000"/>
    <n v="12000"/>
    <s v="PGPC"/>
    <s v="NO"/>
    <n v="2027"/>
    <m/>
    <s v=""/>
    <s v=""/>
    <s v=""/>
    <n v="12000"/>
    <s v=""/>
    <s v=""/>
    <s v=""/>
    <s v=""/>
    <s v=""/>
    <s v=""/>
    <s v=""/>
    <s v=""/>
  </r>
  <r>
    <x v="8"/>
    <x v="3"/>
    <s v="Interior Sanitary Drainage"/>
    <s v="Re-route A/C cond line to storm, not grease manhole"/>
    <m/>
    <m/>
    <m/>
    <m/>
    <n v="2024"/>
    <m/>
    <s v="N/A"/>
    <n v="1"/>
    <n v="1"/>
    <n v="3"/>
    <n v="1.3"/>
    <n v="1"/>
    <s v="ea"/>
    <n v="3000"/>
    <n v="3000"/>
    <s v="PGPC"/>
    <s v="NO"/>
    <n v="2031"/>
    <m/>
    <s v=""/>
    <s v=""/>
    <s v=""/>
    <s v=""/>
    <s v=""/>
    <s v=""/>
    <s v=""/>
    <n v="3000"/>
    <s v=""/>
    <s v=""/>
    <s v=""/>
    <s v=""/>
  </r>
  <r>
    <x v="6"/>
    <x v="9"/>
    <s v="ADA "/>
    <s v="Provide vertical grab bars for ADA type restrooms in hallway."/>
    <m/>
    <m/>
    <m/>
    <m/>
    <n v="2024"/>
    <m/>
    <s v="N/A"/>
    <n v="1"/>
    <n v="1"/>
    <n v="3"/>
    <n v="1.3"/>
    <n v="1"/>
    <s v="ls"/>
    <n v="1000"/>
    <n v="1000"/>
    <s v="PGPC"/>
    <s v="NO"/>
    <n v="2024"/>
    <m/>
    <n v="1000"/>
    <s v=""/>
    <s v=""/>
    <s v=""/>
    <s v=""/>
    <s v=""/>
    <s v=""/>
    <s v=""/>
    <s v=""/>
    <s v=""/>
    <s v=""/>
    <s v=""/>
  </r>
  <r>
    <x v="7"/>
    <x v="3"/>
    <s v="Fixtures"/>
    <s v="Existing drinking fountain not ADA compliant. Provide dual level ADA fountain."/>
    <m/>
    <s v="PLUMBING FIXTURE"/>
    <m/>
    <m/>
    <n v="2024"/>
    <m/>
    <s v="N/A"/>
    <n v="1"/>
    <n v="1"/>
    <n v="2"/>
    <n v="1.2"/>
    <n v="1"/>
    <s v="ls"/>
    <n v="7500"/>
    <n v="7500"/>
    <s v="PGPC"/>
    <s v="NO"/>
    <n v="2026"/>
    <m/>
    <s v=""/>
    <s v=""/>
    <n v="7500"/>
    <s v=""/>
    <s v=""/>
    <s v=""/>
    <s v=""/>
    <s v=""/>
    <s v=""/>
    <s v=""/>
    <s v=""/>
    <s v=""/>
  </r>
  <r>
    <x v="4"/>
    <x v="3"/>
    <s v="Fixtures"/>
    <s v="No drinking fountain for facility. Provide dual level ADA fountain."/>
    <m/>
    <m/>
    <m/>
    <m/>
    <n v="2024"/>
    <m/>
    <s v="N/A"/>
    <n v="1"/>
    <n v="1"/>
    <n v="2"/>
    <n v="1.2"/>
    <n v="1"/>
    <s v="ls"/>
    <n v="7500"/>
    <n v="7500"/>
    <s v="PGPC"/>
    <s v="NO"/>
    <n v="2026"/>
    <m/>
    <s v=""/>
    <s v=""/>
    <n v="7500"/>
    <s v=""/>
    <s v=""/>
    <s v=""/>
    <s v=""/>
    <s v=""/>
    <s v=""/>
    <s v=""/>
    <s v=""/>
    <s v=""/>
  </r>
  <r>
    <x v="8"/>
    <x v="0"/>
    <s v="Ventilating"/>
    <s v="Properly tension H&amp;V unit fan belt on north gym H&amp;V unit. "/>
    <m/>
    <m/>
    <m/>
    <m/>
    <n v="2024"/>
    <m/>
    <s v="N/A"/>
    <n v="1"/>
    <n v="1"/>
    <n v="2"/>
    <n v="1.2"/>
    <n v="1"/>
    <s v="ea"/>
    <n v="100"/>
    <n v="100"/>
    <s v="PGPC"/>
    <s v="NO"/>
    <n v="2025"/>
    <m/>
    <s v=""/>
    <n v="100"/>
    <s v=""/>
    <s v=""/>
    <s v=""/>
    <s v=""/>
    <s v=""/>
    <s v=""/>
    <s v=""/>
    <s v=""/>
    <s v=""/>
    <s v=""/>
  </r>
  <r>
    <x v="3"/>
    <x v="3"/>
    <s v="Capital Improvement"/>
    <s v="Provide ADA accessible restroom."/>
    <m/>
    <m/>
    <m/>
    <m/>
    <n v="2024"/>
    <m/>
    <s v="N/A"/>
    <n v="1"/>
    <n v="1"/>
    <n v="1"/>
    <n v="1.1000000000000001"/>
    <n v="1"/>
    <s v="ls"/>
    <n v="30000"/>
    <n v="30000"/>
    <s v="PGPC"/>
    <s v="NO"/>
    <n v="2026"/>
    <m/>
    <s v=""/>
    <s v=""/>
    <n v="30000"/>
    <s v=""/>
    <s v=""/>
    <s v=""/>
    <s v=""/>
    <s v=""/>
    <s v=""/>
    <s v=""/>
    <s v=""/>
    <s v=""/>
  </r>
  <r>
    <x v="4"/>
    <x v="0"/>
    <s v="Energy"/>
    <s v="Basement AHUs do not have relief air capability for economizer operation which is required per Energy code. Provide relief air ductwork to outdoor louver."/>
    <m/>
    <m/>
    <m/>
    <m/>
    <n v="2024"/>
    <m/>
    <s v="N/A"/>
    <n v="1"/>
    <n v="1"/>
    <n v="1"/>
    <n v="1.1000000000000001"/>
    <n v="1"/>
    <s v="ls"/>
    <n v="25000"/>
    <n v="25000"/>
    <s v="PGPC"/>
    <s v="NO"/>
    <n v="2030"/>
    <m/>
    <s v=""/>
    <s v=""/>
    <s v=""/>
    <s v=""/>
    <s v=""/>
    <s v=""/>
    <n v="25000"/>
    <s v=""/>
    <s v=""/>
    <s v=""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6" minRefreshableVersion="3" useAutoFormatting="1" itemPrintTitles="1" createdVersion="8" indent="0" outline="1" outlineData="1" multipleFieldFilters="0" chartFormat="6">
  <location ref="A21:L33" firstHeaderRow="1" firstDataRow="2" firstDataCol="1"/>
  <pivotFields count="35">
    <pivotField axis="axisRow" showAll="0">
      <items count="11">
        <item x="7"/>
        <item x="9"/>
        <item x="4"/>
        <item x="0"/>
        <item x="2"/>
        <item x="6"/>
        <item x="8"/>
        <item x="5"/>
        <item x="3"/>
        <item x="1"/>
        <item t="default"/>
      </items>
    </pivotField>
    <pivotField axis="axisCol" showAll="0">
      <items count="12">
        <item x="7"/>
        <item x="1"/>
        <item m="1" x="10"/>
        <item x="4"/>
        <item x="0"/>
        <item x="6"/>
        <item x="9"/>
        <item x="3"/>
        <item x="8"/>
        <item x="2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1"/>
  </colFields>
  <colItems count="11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dataFields count="1">
    <dataField name="Sum of Total Cost" fld="18" baseField="0" baseItem="0" numFmtId="166"/>
  </dataFields>
  <formats count="21">
    <format dxfId="41">
      <pivotArea field="1" type="button" dataOnly="0" labelOnly="1" outline="0" axis="axisCol" fieldPosition="0"/>
    </format>
    <format dxfId="40">
      <pivotArea type="topRight" dataOnly="0" labelOnly="1" outline="0" fieldPosition="0"/>
    </format>
    <format dxfId="39">
      <pivotArea dataOnly="0" labelOnly="1" fieldPosition="0">
        <references count="1">
          <reference field="1" count="0"/>
        </references>
      </pivotArea>
    </format>
    <format dxfId="38">
      <pivotArea dataOnly="0" labelOnly="1" grandCol="1" outline="0" fieldPosition="0"/>
    </format>
    <format dxfId="37">
      <pivotArea field="0" type="button" dataOnly="0" labelOnly="1" outline="0" axis="axisRow" fieldPosition="0"/>
    </format>
    <format dxfId="36">
      <pivotArea dataOnly="0" labelOnly="1" fieldPosition="0">
        <references count="1">
          <reference field="0" count="0"/>
        </references>
      </pivotArea>
    </format>
    <format dxfId="35">
      <pivotArea dataOnly="0" labelOnly="1" grandRow="1" outline="0" fieldPosition="0"/>
    </format>
    <format dxfId="34">
      <pivotArea dataOnly="0" labelOnly="1" fieldPosition="0">
        <references count="2">
          <reference field="0" count="1" selected="0">
            <x v="0"/>
          </reference>
          <reference field="1" count="5">
            <x v="0"/>
            <x v="1"/>
            <x v="4"/>
            <x v="6"/>
            <x v="7"/>
          </reference>
        </references>
      </pivotArea>
    </format>
    <format dxfId="33">
      <pivotArea dataOnly="0" labelOnly="1" fieldPosition="0">
        <references count="2">
          <reference field="0" count="1" selected="0">
            <x v="1"/>
          </reference>
          <reference field="1" count="6">
            <x v="1"/>
            <x v="2"/>
            <x v="4"/>
            <x v="5"/>
            <x v="6"/>
            <x v="7"/>
          </reference>
        </references>
      </pivotArea>
    </format>
    <format dxfId="32">
      <pivotArea dataOnly="0" labelOnly="1" fieldPosition="0">
        <references count="2">
          <reference field="0" count="1" selected="0">
            <x v="2"/>
          </reference>
          <reference field="1" count="7">
            <x v="1"/>
            <x v="3"/>
            <x v="4"/>
            <x v="5"/>
            <x v="6"/>
            <x v="7"/>
            <x v="9"/>
          </reference>
        </references>
      </pivotArea>
    </format>
    <format dxfId="31">
      <pivotArea dataOnly="0" labelOnly="1" fieldPosition="0">
        <references count="2">
          <reference field="0" count="1" selected="0">
            <x v="3"/>
          </reference>
          <reference field="1" count="6">
            <x v="0"/>
            <x v="1"/>
            <x v="4"/>
            <x v="6"/>
            <x v="7"/>
            <x v="9"/>
          </reference>
        </references>
      </pivotArea>
    </format>
    <format dxfId="30">
      <pivotArea dataOnly="0" labelOnly="1" fieldPosition="0">
        <references count="2">
          <reference field="0" count="1" selected="0">
            <x v="4"/>
          </reference>
          <reference field="1" count="8">
            <x v="0"/>
            <x v="1"/>
            <x v="4"/>
            <x v="5"/>
            <x v="6"/>
            <x v="7"/>
            <x v="8"/>
            <x v="9"/>
          </reference>
        </references>
      </pivotArea>
    </format>
    <format dxfId="29">
      <pivotArea dataOnly="0" labelOnly="1" fieldPosition="0">
        <references count="2">
          <reference field="0" count="1" selected="0">
            <x v="5"/>
          </reference>
          <reference field="1" count="8">
            <x v="0"/>
            <x v="1"/>
            <x v="3"/>
            <x v="4"/>
            <x v="5"/>
            <x v="6"/>
            <x v="7"/>
            <x v="9"/>
          </reference>
        </references>
      </pivotArea>
    </format>
    <format dxfId="28">
      <pivotArea dataOnly="0" labelOnly="1" fieldPosition="0">
        <references count="2">
          <reference field="0" count="1" selected="0">
            <x v="6"/>
          </reference>
          <reference field="1" count="6">
            <x v="0"/>
            <x v="1"/>
            <x v="4"/>
            <x v="6"/>
            <x v="7"/>
            <x v="9"/>
          </reference>
        </references>
      </pivotArea>
    </format>
    <format dxfId="27">
      <pivotArea dataOnly="0" labelOnly="1" fieldPosition="0">
        <references count="2">
          <reference field="0" count="1" selected="0">
            <x v="7"/>
          </reference>
          <reference field="1" count="7">
            <x v="0"/>
            <x v="1"/>
            <x v="4"/>
            <x v="5"/>
            <x v="6"/>
            <x v="7"/>
            <x v="9"/>
          </reference>
        </references>
      </pivotArea>
    </format>
    <format dxfId="26">
      <pivotArea dataOnly="0" labelOnly="1" fieldPosition="0">
        <references count="2">
          <reference field="0" count="1" selected="0">
            <x v="8"/>
          </reference>
          <reference field="1" count="7">
            <x v="0"/>
            <x v="1"/>
            <x v="4"/>
            <x v="5"/>
            <x v="6"/>
            <x v="7"/>
            <x v="9"/>
          </reference>
        </references>
      </pivotArea>
    </format>
    <format dxfId="25">
      <pivotArea dataOnly="0" labelOnly="1" fieldPosition="0">
        <references count="2">
          <reference field="0" count="1" selected="0">
            <x v="9"/>
          </reference>
          <reference field="1" count="7">
            <x v="0"/>
            <x v="1"/>
            <x v="4"/>
            <x v="5"/>
            <x v="6"/>
            <x v="7"/>
            <x v="9"/>
          </reference>
        </references>
      </pivotArea>
    </format>
    <format dxfId="24">
      <pivotArea outline="0" collapsedLevelsAreSubtotals="1" fieldPosition="0"/>
    </format>
    <format dxfId="23">
      <pivotArea dataOnly="0" labelOnly="1" fieldPosition="0">
        <references count="2">
          <reference field="0" count="1" selected="0">
            <x v="1"/>
          </reference>
          <reference field="1" count="1">
            <x v="10"/>
          </reference>
        </references>
      </pivotArea>
    </format>
    <format dxfId="22">
      <pivotArea dataOnly="0" labelOnly="1" fieldPosition="0">
        <references count="1">
          <reference field="0" count="0"/>
        </references>
      </pivotArea>
    </format>
    <format dxfId="21">
      <pivotArea collapsedLevelsAreSubtotals="1" fieldPosition="0">
        <references count="2">
          <reference field="0" count="9">
            <x v="1"/>
            <x v="2"/>
            <x v="3"/>
            <x v="4"/>
            <x v="5"/>
            <x v="6"/>
            <x v="7"/>
            <x v="8"/>
            <x v="9"/>
          </reference>
          <reference field="1" count="4" selected="0">
            <x v="1"/>
            <x v="3"/>
            <x v="4"/>
            <x v="5"/>
          </reference>
        </references>
      </pivotArea>
    </format>
  </formats>
  <chartFormats count="20"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2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2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2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5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5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5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5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5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5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5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5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eblegacy.ashrae.org/publicdatabas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A52" sqref="AA52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1"/>
  <sheetViews>
    <sheetView showGridLines="0" zoomScale="115" zoomScaleNormal="115" workbookViewId="0">
      <selection activeCell="A37" sqref="A37"/>
    </sheetView>
  </sheetViews>
  <sheetFormatPr defaultRowHeight="15"/>
  <cols>
    <col min="1" max="1" width="48" style="34" bestFit="1" customWidth="1"/>
    <col min="2" max="2" width="14" style="83" bestFit="1" customWidth="1"/>
    <col min="3" max="3" width="12.28515625" customWidth="1"/>
    <col min="4" max="4" width="12.42578125" customWidth="1"/>
    <col min="5" max="5" width="12.28515625" bestFit="1" customWidth="1"/>
    <col min="6" max="6" width="9.5703125" customWidth="1"/>
    <col min="7" max="7" width="14" bestFit="1" customWidth="1"/>
    <col min="8" max="8" width="10.7109375" bestFit="1" customWidth="1"/>
    <col min="9" max="9" width="8.28515625" bestFit="1" customWidth="1"/>
    <col min="10" max="10" width="10.7109375" bestFit="1" customWidth="1"/>
    <col min="11" max="11" width="11" bestFit="1" customWidth="1"/>
    <col min="12" max="12" width="12.28515625" bestFit="1" customWidth="1"/>
    <col min="13" max="13" width="11.28515625" customWidth="1"/>
    <col min="14" max="14" width="8.140625" bestFit="1" customWidth="1"/>
    <col min="15" max="15" width="7.85546875" customWidth="1"/>
    <col min="16" max="16" width="15.28515625" bestFit="1" customWidth="1"/>
    <col min="17" max="17" width="24" bestFit="1" customWidth="1"/>
    <col min="18" max="18" width="22" bestFit="1" customWidth="1"/>
    <col min="19" max="19" width="12.7109375" bestFit="1" customWidth="1"/>
    <col min="20" max="20" width="18.42578125" bestFit="1" customWidth="1"/>
    <col min="21" max="21" width="6.140625" customWidth="1"/>
    <col min="22" max="22" width="18.140625" bestFit="1" customWidth="1"/>
    <col min="23" max="23" width="6.7109375" customWidth="1"/>
    <col min="24" max="24" width="11.85546875" bestFit="1" customWidth="1"/>
    <col min="25" max="25" width="21.5703125" bestFit="1" customWidth="1"/>
    <col min="26" max="26" width="8.140625" customWidth="1"/>
    <col min="27" max="27" width="10.85546875" customWidth="1"/>
    <col min="28" max="28" width="8" customWidth="1"/>
    <col min="29" max="29" width="11.28515625" bestFit="1" customWidth="1"/>
    <col min="30" max="30" width="9.42578125" bestFit="1" customWidth="1"/>
    <col min="31" max="31" width="8.42578125" bestFit="1" customWidth="1"/>
    <col min="32" max="32" width="9.42578125" bestFit="1" customWidth="1"/>
    <col min="33" max="34" width="8.42578125" bestFit="1" customWidth="1"/>
    <col min="35" max="35" width="9.42578125" bestFit="1" customWidth="1"/>
    <col min="36" max="36" width="8.42578125" bestFit="1" customWidth="1"/>
    <col min="37" max="37" width="7.42578125" bestFit="1" customWidth="1"/>
    <col min="38" max="38" width="9.42578125" bestFit="1" customWidth="1"/>
    <col min="39" max="39" width="8.42578125" bestFit="1" customWidth="1"/>
    <col min="40" max="40" width="11" bestFit="1" customWidth="1"/>
  </cols>
  <sheetData>
    <row r="1" spans="1:17">
      <c r="A1" s="94"/>
      <c r="B1" s="94"/>
      <c r="C1" s="86" t="s">
        <v>467</v>
      </c>
      <c r="D1" s="86" t="s">
        <v>464</v>
      </c>
      <c r="E1" s="86" t="s">
        <v>569</v>
      </c>
      <c r="F1" s="86" t="s">
        <v>309</v>
      </c>
      <c r="G1" s="86" t="s">
        <v>310</v>
      </c>
      <c r="H1" s="86"/>
    </row>
    <row r="2" spans="1:17">
      <c r="A2" s="94" t="s">
        <v>311</v>
      </c>
      <c r="B2" s="94" t="s">
        <v>568</v>
      </c>
      <c r="C2" s="86" t="s">
        <v>212</v>
      </c>
      <c r="D2" s="86" t="s">
        <v>465</v>
      </c>
      <c r="E2" s="110" t="s">
        <v>570</v>
      </c>
      <c r="F2" s="86" t="s">
        <v>307</v>
      </c>
      <c r="G2" s="86" t="s">
        <v>308</v>
      </c>
      <c r="H2" s="86" t="s">
        <v>359</v>
      </c>
      <c r="L2" s="133" t="s">
        <v>574</v>
      </c>
      <c r="M2" s="133"/>
      <c r="N2" s="133"/>
      <c r="O2" s="133"/>
      <c r="P2" s="133"/>
      <c r="Q2" s="133"/>
    </row>
    <row r="3" spans="1:17">
      <c r="A3" s="95" t="s">
        <v>5</v>
      </c>
      <c r="B3" s="91">
        <v>4200</v>
      </c>
      <c r="C3" s="83">
        <f>+GETPIVOTDATA("Total Cost",$A$21,"Facility","Emma L Johnston Southside Family Resource Center ")</f>
        <v>334100</v>
      </c>
      <c r="D3" s="89">
        <v>416326</v>
      </c>
      <c r="E3" s="89">
        <f t="shared" ref="E3:E13" si="0">+C3/B3</f>
        <v>79.547619047619051</v>
      </c>
      <c r="F3" s="83">
        <v>300</v>
      </c>
      <c r="G3" s="83">
        <f t="shared" ref="G3:G12" si="1">B3*F3</f>
        <v>1260000</v>
      </c>
      <c r="H3" s="113">
        <f t="shared" ref="H3:H12" si="2">+C3/G3</f>
        <v>0.26515873015873015</v>
      </c>
    </row>
    <row r="4" spans="1:17">
      <c r="A4" s="95" t="s">
        <v>8</v>
      </c>
      <c r="B4" s="91">
        <v>7300</v>
      </c>
      <c r="C4" s="83">
        <f>+GETPIVOTDATA("Total Cost",$A$21,"Facility","Transportation Department")</f>
        <v>278850</v>
      </c>
      <c r="D4" s="89">
        <v>246279</v>
      </c>
      <c r="E4" s="89">
        <f t="shared" si="0"/>
        <v>38.198630136986303</v>
      </c>
      <c r="F4" s="83">
        <v>250</v>
      </c>
      <c r="G4" s="83">
        <f t="shared" si="1"/>
        <v>1825000</v>
      </c>
      <c r="H4" s="113">
        <f t="shared" si="2"/>
        <v>0.15279452054794521</v>
      </c>
    </row>
    <row r="5" spans="1:17">
      <c r="A5" s="95" t="s">
        <v>4</v>
      </c>
      <c r="B5" s="91">
        <v>10000</v>
      </c>
      <c r="C5" s="83">
        <f>+GETPIVOTDATA("Total Cost",$A$21,"Facility","Eastside Family Resource Center")</f>
        <v>410250</v>
      </c>
      <c r="D5" s="89">
        <v>443000</v>
      </c>
      <c r="E5" s="89">
        <f t="shared" si="0"/>
        <v>41.024999999999999</v>
      </c>
      <c r="F5" s="83">
        <v>265.75</v>
      </c>
      <c r="G5" s="83">
        <f t="shared" si="1"/>
        <v>2657500</v>
      </c>
      <c r="H5" s="113">
        <f t="shared" si="2"/>
        <v>0.15437441204139229</v>
      </c>
    </row>
    <row r="6" spans="1:17">
      <c r="A6" s="95" t="s">
        <v>6</v>
      </c>
      <c r="B6" s="91">
        <v>3700</v>
      </c>
      <c r="C6" s="83">
        <f>+GETPIVOTDATA("Total Cost",$A$21,"Facility","Westside Family Resource Center ")</f>
        <v>223500</v>
      </c>
      <c r="D6" s="89">
        <v>735750</v>
      </c>
      <c r="E6" s="89">
        <f t="shared" si="0"/>
        <v>60.405405405405403</v>
      </c>
      <c r="F6" s="83">
        <v>300</v>
      </c>
      <c r="G6" s="83">
        <f t="shared" si="1"/>
        <v>1110000</v>
      </c>
      <c r="H6" s="113">
        <f t="shared" si="2"/>
        <v>0.20135135135135135</v>
      </c>
    </row>
    <row r="7" spans="1:17">
      <c r="A7" s="95" t="s">
        <v>7</v>
      </c>
      <c r="B7" s="91">
        <v>12000</v>
      </c>
      <c r="C7" s="83">
        <f>+GETPIVOTDATA("Total Cost",$A$21,"Facility","DeFrancisco Eastwood Community Center")</f>
        <v>572000</v>
      </c>
      <c r="D7" s="89">
        <v>913457</v>
      </c>
      <c r="E7" s="89">
        <f t="shared" si="0"/>
        <v>47.666666666666664</v>
      </c>
      <c r="F7" s="83">
        <v>350</v>
      </c>
      <c r="G7" s="83">
        <f t="shared" si="1"/>
        <v>4200000</v>
      </c>
      <c r="H7" s="113">
        <f t="shared" si="2"/>
        <v>0.1361904761904762</v>
      </c>
    </row>
    <row r="8" spans="1:17">
      <c r="A8" s="95" t="s">
        <v>0</v>
      </c>
      <c r="B8" s="91">
        <v>4740</v>
      </c>
      <c r="C8" s="83">
        <f>+GETPIVOTDATA("Total Cost",A26,"Facility","LaFayette Head Start")</f>
        <v>119300</v>
      </c>
      <c r="D8" s="89">
        <v>270951</v>
      </c>
      <c r="E8" s="89">
        <f t="shared" si="0"/>
        <v>25.168776371308017</v>
      </c>
      <c r="F8" s="83">
        <v>300</v>
      </c>
      <c r="G8" s="83">
        <f t="shared" si="1"/>
        <v>1422000</v>
      </c>
      <c r="H8" s="112">
        <f t="shared" si="2"/>
        <v>8.3895921237693391E-2</v>
      </c>
    </row>
    <row r="9" spans="1:17">
      <c r="A9" s="95" t="s">
        <v>3</v>
      </c>
      <c r="B9" s="91">
        <v>3000</v>
      </c>
      <c r="C9" s="83">
        <f>+GETPIVOTDATA("Total Cost",$A$21,"Facility","County South Family Resource Center")</f>
        <v>51750</v>
      </c>
      <c r="D9" s="89">
        <v>302104</v>
      </c>
      <c r="E9" s="89">
        <f t="shared" si="0"/>
        <v>17.25</v>
      </c>
      <c r="F9" s="83">
        <v>300</v>
      </c>
      <c r="G9" s="83">
        <f t="shared" si="1"/>
        <v>900000</v>
      </c>
      <c r="H9" s="112">
        <f t="shared" si="2"/>
        <v>5.7500000000000002E-2</v>
      </c>
    </row>
    <row r="10" spans="1:17">
      <c r="A10" s="95" t="s">
        <v>2</v>
      </c>
      <c r="B10" s="91">
        <v>33000</v>
      </c>
      <c r="C10" s="83">
        <f>+GETPIVOTDATA("Total Cost",$A$21,"Facility","Sumner Head Start &amp; Big Brothers Big Sisters")</f>
        <v>892750</v>
      </c>
      <c r="D10" s="89">
        <f>9046685</f>
        <v>9046685</v>
      </c>
      <c r="E10" s="89">
        <f t="shared" si="0"/>
        <v>27.053030303030305</v>
      </c>
      <c r="F10" s="83">
        <v>500</v>
      </c>
      <c r="G10" s="83">
        <f t="shared" si="1"/>
        <v>16500000</v>
      </c>
      <c r="H10" s="111">
        <f t="shared" si="2"/>
        <v>5.4106060606060609E-2</v>
      </c>
    </row>
    <row r="11" spans="1:17">
      <c r="A11" s="95" t="s">
        <v>1</v>
      </c>
      <c r="B11" s="91">
        <v>43400</v>
      </c>
      <c r="C11" s="83">
        <f>+GETPIVOTDATA("Total Cost",A28,"Facility","Merrick Head Start ")</f>
        <v>958800</v>
      </c>
      <c r="D11" s="89">
        <f>4227999+312000</f>
        <v>4539999</v>
      </c>
      <c r="E11" s="89">
        <f t="shared" si="0"/>
        <v>22.092165898617512</v>
      </c>
      <c r="F11" s="83">
        <v>500</v>
      </c>
      <c r="G11" s="83">
        <f t="shared" si="1"/>
        <v>21700000</v>
      </c>
      <c r="H11" s="111">
        <f t="shared" si="2"/>
        <v>4.4184331797235021E-2</v>
      </c>
    </row>
    <row r="12" spans="1:17">
      <c r="A12" s="95" t="s">
        <v>9</v>
      </c>
      <c r="B12" s="91">
        <v>9400</v>
      </c>
      <c r="C12" s="83">
        <f>+GETPIVOTDATA("Total Cost",$A$21,"Facility","717 Erie Boulevard West")</f>
        <v>67750</v>
      </c>
      <c r="D12" s="89">
        <v>1236069</v>
      </c>
      <c r="E12" s="89">
        <f t="shared" si="0"/>
        <v>7.207446808510638</v>
      </c>
      <c r="F12" s="83">
        <v>250</v>
      </c>
      <c r="G12" s="83">
        <f t="shared" si="1"/>
        <v>2350000</v>
      </c>
      <c r="H12" s="111">
        <f t="shared" si="2"/>
        <v>2.8829787234042552E-2</v>
      </c>
    </row>
    <row r="13" spans="1:17">
      <c r="B13" s="91">
        <f>SUM(B3:B12)</f>
        <v>130740</v>
      </c>
      <c r="C13" s="84">
        <f>SUM(C3:C12)</f>
        <v>3909050</v>
      </c>
      <c r="D13" s="90">
        <f>SUM(D3:D12)</f>
        <v>18150620</v>
      </c>
      <c r="E13" s="89">
        <f t="shared" si="0"/>
        <v>29.899418693590331</v>
      </c>
      <c r="G13" s="85">
        <f>SUM(G3:G12)</f>
        <v>53924500</v>
      </c>
    </row>
    <row r="14" spans="1:17">
      <c r="B14"/>
    </row>
    <row r="15" spans="1:17">
      <c r="B15"/>
      <c r="E15" s="126">
        <f>AVERAGE(E3:E13)</f>
        <v>35.955832666521296</v>
      </c>
      <c r="F15" s="114">
        <f>+C13/G13</f>
        <v>7.2491168207401091E-2</v>
      </c>
    </row>
    <row r="16" spans="1:17">
      <c r="B16"/>
    </row>
    <row r="17" spans="1:12">
      <c r="B17"/>
    </row>
    <row r="18" spans="1:12">
      <c r="B18"/>
    </row>
    <row r="19" spans="1:12">
      <c r="B19"/>
    </row>
    <row r="20" spans="1:12">
      <c r="B20"/>
    </row>
    <row r="21" spans="1:12">
      <c r="A21" s="108" t="s">
        <v>306</v>
      </c>
      <c r="B21" s="109" t="s">
        <v>571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</row>
    <row r="22" spans="1:12">
      <c r="A22" s="96" t="s">
        <v>304</v>
      </c>
      <c r="B22" s="34" t="s">
        <v>103</v>
      </c>
      <c r="C22" s="34" t="s">
        <v>97</v>
      </c>
      <c r="D22" s="34" t="s">
        <v>172</v>
      </c>
      <c r="E22" s="34" t="s">
        <v>110</v>
      </c>
      <c r="F22" s="34" t="s">
        <v>466</v>
      </c>
      <c r="G22" s="34" t="s">
        <v>108</v>
      </c>
      <c r="H22" s="34" t="s">
        <v>99</v>
      </c>
      <c r="I22" s="34" t="s">
        <v>107</v>
      </c>
      <c r="J22" s="34" t="s">
        <v>91</v>
      </c>
      <c r="K22" s="93" t="s">
        <v>468</v>
      </c>
      <c r="L22" s="92" t="s">
        <v>305</v>
      </c>
    </row>
    <row r="23" spans="1:12">
      <c r="A23" s="128" t="s">
        <v>9</v>
      </c>
      <c r="B23" s="98"/>
      <c r="C23" s="98">
        <v>11000</v>
      </c>
      <c r="D23" s="98"/>
      <c r="E23" s="98">
        <v>45000</v>
      </c>
      <c r="F23" s="98"/>
      <c r="G23" s="98">
        <v>750</v>
      </c>
      <c r="H23" s="98">
        <v>11000</v>
      </c>
      <c r="I23" s="98"/>
      <c r="J23" s="98"/>
      <c r="K23" s="98"/>
      <c r="L23" s="98">
        <v>67750</v>
      </c>
    </row>
    <row r="24" spans="1:12">
      <c r="A24" s="128" t="s">
        <v>3</v>
      </c>
      <c r="B24" s="98"/>
      <c r="C24" s="135">
        <v>12500</v>
      </c>
      <c r="D24" s="135"/>
      <c r="E24" s="135">
        <v>23000</v>
      </c>
      <c r="F24" s="135">
        <v>7500</v>
      </c>
      <c r="G24" s="98">
        <v>1500</v>
      </c>
      <c r="H24" s="98">
        <v>6750</v>
      </c>
      <c r="I24" s="98"/>
      <c r="J24" s="98"/>
      <c r="K24" s="98">
        <v>500</v>
      </c>
      <c r="L24" s="98">
        <v>51750</v>
      </c>
    </row>
    <row r="25" spans="1:12">
      <c r="A25" s="128" t="s">
        <v>7</v>
      </c>
      <c r="B25" s="98"/>
      <c r="C25" s="135">
        <v>186000</v>
      </c>
      <c r="D25" s="135">
        <v>5000</v>
      </c>
      <c r="E25" s="135">
        <v>330500</v>
      </c>
      <c r="F25" s="135">
        <v>7500</v>
      </c>
      <c r="G25" s="98">
        <v>1000</v>
      </c>
      <c r="H25" s="98">
        <v>27500</v>
      </c>
      <c r="I25" s="98"/>
      <c r="J25" s="98">
        <v>14500</v>
      </c>
      <c r="K25" s="98"/>
      <c r="L25" s="98">
        <v>572000</v>
      </c>
    </row>
    <row r="26" spans="1:12">
      <c r="A26" s="128" t="s">
        <v>4</v>
      </c>
      <c r="B26" s="98">
        <v>52500</v>
      </c>
      <c r="C26" s="135">
        <v>21500</v>
      </c>
      <c r="D26" s="135"/>
      <c r="E26" s="135">
        <v>228250</v>
      </c>
      <c r="F26" s="135"/>
      <c r="G26" s="98">
        <v>11500</v>
      </c>
      <c r="H26" s="98">
        <v>57500</v>
      </c>
      <c r="I26" s="98"/>
      <c r="J26" s="98">
        <v>39000</v>
      </c>
      <c r="K26" s="98"/>
      <c r="L26" s="98">
        <v>410250</v>
      </c>
    </row>
    <row r="27" spans="1:12">
      <c r="A27" s="128" t="s">
        <v>5</v>
      </c>
      <c r="B27" s="98">
        <v>12600</v>
      </c>
      <c r="C27" s="135">
        <v>123000</v>
      </c>
      <c r="D27" s="135"/>
      <c r="E27" s="135">
        <v>50500</v>
      </c>
      <c r="F27" s="135">
        <v>60000</v>
      </c>
      <c r="G27" s="98">
        <v>1500</v>
      </c>
      <c r="H27" s="98">
        <v>17000</v>
      </c>
      <c r="I27" s="98">
        <v>0</v>
      </c>
      <c r="J27" s="98">
        <v>69500</v>
      </c>
      <c r="K27" s="98"/>
      <c r="L27" s="98">
        <v>334100</v>
      </c>
    </row>
    <row r="28" spans="1:12">
      <c r="A28" s="128" t="s">
        <v>0</v>
      </c>
      <c r="B28" s="98">
        <v>15350</v>
      </c>
      <c r="C28" s="135">
        <v>2500</v>
      </c>
      <c r="D28" s="135">
        <v>14000</v>
      </c>
      <c r="E28" s="135">
        <v>47950</v>
      </c>
      <c r="F28" s="135">
        <v>1500</v>
      </c>
      <c r="G28" s="98">
        <v>1500</v>
      </c>
      <c r="H28" s="98">
        <v>15500</v>
      </c>
      <c r="I28" s="98"/>
      <c r="J28" s="98">
        <v>21000</v>
      </c>
      <c r="K28" s="98"/>
      <c r="L28" s="98">
        <v>119300</v>
      </c>
    </row>
    <row r="29" spans="1:12">
      <c r="A29" s="128" t="s">
        <v>1</v>
      </c>
      <c r="B29" s="98">
        <v>22500</v>
      </c>
      <c r="C29" s="135">
        <v>299900</v>
      </c>
      <c r="D29" s="135"/>
      <c r="E29" s="135">
        <v>584000</v>
      </c>
      <c r="F29" s="135"/>
      <c r="G29" s="98">
        <v>12400</v>
      </c>
      <c r="H29" s="98">
        <v>24000</v>
      </c>
      <c r="I29" s="98"/>
      <c r="J29" s="98">
        <v>16000</v>
      </c>
      <c r="K29" s="98"/>
      <c r="L29" s="98">
        <v>958800</v>
      </c>
    </row>
    <row r="30" spans="1:12">
      <c r="A30" s="128" t="s">
        <v>2</v>
      </c>
      <c r="B30" s="98">
        <v>22000</v>
      </c>
      <c r="C30" s="135">
        <v>491400</v>
      </c>
      <c r="D30" s="135"/>
      <c r="E30" s="135">
        <v>248450</v>
      </c>
      <c r="F30" s="135">
        <v>200</v>
      </c>
      <c r="G30" s="98">
        <v>34400</v>
      </c>
      <c r="H30" s="98">
        <v>71300</v>
      </c>
      <c r="I30" s="98"/>
      <c r="J30" s="98">
        <v>25000</v>
      </c>
      <c r="K30" s="98"/>
      <c r="L30" s="98">
        <v>892750</v>
      </c>
    </row>
    <row r="31" spans="1:12">
      <c r="A31" s="128" t="s">
        <v>8</v>
      </c>
      <c r="B31" s="98">
        <v>500</v>
      </c>
      <c r="C31" s="135">
        <v>52000</v>
      </c>
      <c r="D31" s="135"/>
      <c r="E31" s="135">
        <v>159950</v>
      </c>
      <c r="F31" s="135">
        <v>1000</v>
      </c>
      <c r="G31" s="98">
        <v>500</v>
      </c>
      <c r="H31" s="98">
        <v>39500</v>
      </c>
      <c r="I31" s="98"/>
      <c r="J31" s="98">
        <v>25400</v>
      </c>
      <c r="K31" s="98"/>
      <c r="L31" s="98">
        <v>278850</v>
      </c>
    </row>
    <row r="32" spans="1:12">
      <c r="A32" s="128" t="s">
        <v>6</v>
      </c>
      <c r="B32" s="98">
        <v>10000</v>
      </c>
      <c r="C32" s="135">
        <v>90000</v>
      </c>
      <c r="D32" s="135"/>
      <c r="E32" s="135">
        <v>98000</v>
      </c>
      <c r="F32" s="135">
        <v>2000</v>
      </c>
      <c r="G32" s="98">
        <v>1500</v>
      </c>
      <c r="H32" s="98">
        <v>8500</v>
      </c>
      <c r="I32" s="98"/>
      <c r="J32" s="98">
        <v>13500</v>
      </c>
      <c r="K32" s="98"/>
      <c r="L32" s="98">
        <v>223500</v>
      </c>
    </row>
    <row r="33" spans="1:12">
      <c r="A33" s="34" t="s">
        <v>305</v>
      </c>
      <c r="B33" s="98">
        <v>135450</v>
      </c>
      <c r="C33" s="98">
        <v>1289800</v>
      </c>
      <c r="D33" s="98">
        <v>19000</v>
      </c>
      <c r="E33" s="98">
        <v>1815600</v>
      </c>
      <c r="F33" s="98">
        <v>79700</v>
      </c>
      <c r="G33" s="98">
        <v>66550</v>
      </c>
      <c r="H33" s="98">
        <v>278550</v>
      </c>
      <c r="I33" s="98">
        <v>0</v>
      </c>
      <c r="J33" s="98">
        <v>223900</v>
      </c>
      <c r="K33" s="98">
        <v>500</v>
      </c>
      <c r="L33" s="98">
        <v>3909050</v>
      </c>
    </row>
    <row r="34" spans="1:12">
      <c r="A34"/>
      <c r="B34"/>
    </row>
    <row r="35" spans="1:12">
      <c r="A35"/>
      <c r="B35"/>
    </row>
    <row r="36" spans="1:12">
      <c r="A36"/>
      <c r="B36"/>
    </row>
    <row r="37" spans="1:12">
      <c r="A37"/>
      <c r="B37"/>
    </row>
    <row r="38" spans="1:12">
      <c r="A38"/>
      <c r="B38"/>
    </row>
    <row r="39" spans="1:12">
      <c r="A39"/>
      <c r="B39"/>
    </row>
    <row r="40" spans="1:12">
      <c r="A40"/>
      <c r="B40"/>
    </row>
    <row r="41" spans="1:12">
      <c r="A41"/>
      <c r="B41"/>
    </row>
    <row r="42" spans="1:12">
      <c r="A42"/>
      <c r="B42"/>
    </row>
    <row r="43" spans="1:12">
      <c r="A43"/>
      <c r="B43"/>
    </row>
    <row r="44" spans="1:12">
      <c r="A44"/>
      <c r="B44"/>
    </row>
    <row r="45" spans="1:12">
      <c r="A45"/>
      <c r="B45"/>
    </row>
    <row r="46" spans="1:12">
      <c r="A46"/>
      <c r="B46"/>
    </row>
    <row r="47" spans="1:12">
      <c r="A47"/>
      <c r="B47"/>
    </row>
    <row r="48" spans="1:1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</sheetData>
  <autoFilter ref="A2:I2">
    <sortState ref="A3:I13">
      <sortCondition descending="1" ref="H2"/>
    </sortState>
  </autoFilter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</sheetPr>
  <dimension ref="A1:BE319"/>
  <sheetViews>
    <sheetView showGridLines="0" tabSelected="1" zoomScaleNormal="100" workbookViewId="0">
      <pane xSplit="3" ySplit="3" topLeftCell="D10" activePane="bottomRight" state="frozen"/>
      <selection pane="topRight" activeCell="D1" sqref="D1"/>
      <selection pane="bottomLeft" activeCell="A4" sqref="A4"/>
      <selection pane="bottomRight" activeCell="D10" sqref="D10"/>
    </sheetView>
  </sheetViews>
  <sheetFormatPr defaultColWidth="9.140625" defaultRowHeight="15"/>
  <cols>
    <col min="1" max="1" width="2.140625" style="4" customWidth="1"/>
    <col min="2" max="2" width="12.140625" style="2" bestFit="1" customWidth="1"/>
    <col min="3" max="3" width="50.42578125" style="4" customWidth="1"/>
    <col min="4" max="4" width="17.28515625" style="4" customWidth="1"/>
    <col min="5" max="5" width="24.28515625" style="4" bestFit="1" customWidth="1"/>
    <col min="6" max="6" width="79" style="4" customWidth="1"/>
    <col min="7" max="7" width="9.42578125" style="5" customWidth="1"/>
    <col min="8" max="8" width="19.5703125" style="5" customWidth="1"/>
    <col min="9" max="9" width="4.7109375" style="5" customWidth="1"/>
    <col min="10" max="10" width="6.7109375" style="7" customWidth="1"/>
    <col min="11" max="13" width="9.140625" style="7"/>
    <col min="14" max="16" width="6.7109375" style="5" customWidth="1"/>
    <col min="17" max="17" width="8" style="5" customWidth="1"/>
    <col min="18" max="18" width="9.140625" style="2"/>
    <col min="19" max="19" width="9.140625" style="2" customWidth="1"/>
    <col min="20" max="20" width="11.5703125" style="10" customWidth="1"/>
    <col min="21" max="21" width="16.28515625" style="10" customWidth="1"/>
    <col min="22" max="23" width="10.5703125" style="10" customWidth="1"/>
    <col min="24" max="24" width="10.5703125" style="2" customWidth="1"/>
    <col min="25" max="25" width="9.140625" style="2"/>
    <col min="26" max="28" width="12.85546875" style="2" customWidth="1"/>
    <col min="29" max="37" width="12.85546875" style="4" customWidth="1"/>
    <col min="38" max="38" width="127.28515625" style="4" customWidth="1"/>
    <col min="39" max="16384" width="9.140625" style="4"/>
  </cols>
  <sheetData>
    <row r="1" spans="1:57" ht="87" customHeight="1" thickBot="1">
      <c r="F1" s="134" t="s">
        <v>575</v>
      </c>
      <c r="Z1" s="73" t="s">
        <v>143</v>
      </c>
      <c r="AA1" s="73" t="s">
        <v>143</v>
      </c>
      <c r="AB1" s="73" t="s">
        <v>143</v>
      </c>
      <c r="AC1" s="73" t="s">
        <v>143</v>
      </c>
      <c r="AD1" s="73" t="s">
        <v>143</v>
      </c>
      <c r="AE1" s="73" t="s">
        <v>143</v>
      </c>
      <c r="AF1" s="73" t="s">
        <v>143</v>
      </c>
      <c r="AG1" s="73" t="s">
        <v>143</v>
      </c>
      <c r="AH1" s="73" t="s">
        <v>143</v>
      </c>
      <c r="AI1" s="73" t="s">
        <v>143</v>
      </c>
      <c r="AJ1" s="73" t="s">
        <v>143</v>
      </c>
      <c r="AK1" s="2"/>
    </row>
    <row r="2" spans="1:57" ht="31.5" customHeight="1" thickBot="1">
      <c r="G2" s="136" t="s">
        <v>408</v>
      </c>
      <c r="H2" s="137"/>
      <c r="I2" s="137"/>
      <c r="J2" s="137"/>
      <c r="K2" s="137"/>
      <c r="L2" s="137"/>
      <c r="M2" s="138"/>
      <c r="Z2" s="2">
        <v>1</v>
      </c>
      <c r="AA2" s="2">
        <v>2</v>
      </c>
      <c r="AB2" s="2">
        <v>3</v>
      </c>
      <c r="AC2" s="2">
        <v>4</v>
      </c>
      <c r="AD2" s="2">
        <v>5</v>
      </c>
      <c r="AE2" s="2">
        <v>6</v>
      </c>
      <c r="AF2" s="2">
        <v>7</v>
      </c>
      <c r="AG2" s="2">
        <v>8</v>
      </c>
      <c r="AH2" s="2">
        <v>9</v>
      </c>
      <c r="AI2" s="2">
        <v>10</v>
      </c>
      <c r="AJ2" s="4">
        <v>11</v>
      </c>
      <c r="AK2" s="2"/>
    </row>
    <row r="3" spans="1:57" s="11" customFormat="1" ht="104.45" customHeight="1" thickBot="1">
      <c r="A3" s="58"/>
      <c r="B3" s="55" t="s">
        <v>113</v>
      </c>
      <c r="C3" s="56" t="s">
        <v>142</v>
      </c>
      <c r="D3" s="56" t="s">
        <v>144</v>
      </c>
      <c r="E3" s="56" t="s">
        <v>145</v>
      </c>
      <c r="F3" s="57" t="s">
        <v>146</v>
      </c>
      <c r="G3" s="81" t="s">
        <v>473</v>
      </c>
      <c r="H3" s="82" t="s">
        <v>135</v>
      </c>
      <c r="I3" s="82" t="s">
        <v>177</v>
      </c>
      <c r="J3" s="82" t="s">
        <v>161</v>
      </c>
      <c r="K3" s="82" t="s">
        <v>11</v>
      </c>
      <c r="L3" s="82" t="s">
        <v>159</v>
      </c>
      <c r="M3" s="80" t="s">
        <v>12</v>
      </c>
      <c r="N3" s="78" t="s">
        <v>300</v>
      </c>
      <c r="O3" s="79" t="s">
        <v>301</v>
      </c>
      <c r="P3" s="79" t="s">
        <v>302</v>
      </c>
      <c r="Q3" s="127" t="s">
        <v>152</v>
      </c>
      <c r="R3" s="29" t="s">
        <v>13</v>
      </c>
      <c r="S3" s="30" t="s">
        <v>14</v>
      </c>
      <c r="T3" s="32" t="s">
        <v>15</v>
      </c>
      <c r="U3" s="33" t="s">
        <v>148</v>
      </c>
      <c r="V3" s="61" t="s">
        <v>221</v>
      </c>
      <c r="W3" s="61" t="s">
        <v>168</v>
      </c>
      <c r="X3" s="29" t="s">
        <v>111</v>
      </c>
      <c r="Y3" s="31" t="s">
        <v>129</v>
      </c>
      <c r="Z3" s="70">
        <v>2024</v>
      </c>
      <c r="AA3" s="71">
        <v>2025</v>
      </c>
      <c r="AB3" s="71">
        <f>1+AA3</f>
        <v>2026</v>
      </c>
      <c r="AC3" s="71">
        <f t="shared" ref="AC3:AJ3" si="0">1+AB3</f>
        <v>2027</v>
      </c>
      <c r="AD3" s="71">
        <f t="shared" si="0"/>
        <v>2028</v>
      </c>
      <c r="AE3" s="71">
        <f t="shared" si="0"/>
        <v>2029</v>
      </c>
      <c r="AF3" s="71">
        <f t="shared" si="0"/>
        <v>2030</v>
      </c>
      <c r="AG3" s="71">
        <f t="shared" si="0"/>
        <v>2031</v>
      </c>
      <c r="AH3" s="71">
        <f t="shared" si="0"/>
        <v>2032</v>
      </c>
      <c r="AI3" s="71">
        <f t="shared" si="0"/>
        <v>2033</v>
      </c>
      <c r="AJ3" s="71">
        <f t="shared" si="0"/>
        <v>2034</v>
      </c>
      <c r="AK3" s="72" t="s">
        <v>147</v>
      </c>
      <c r="AL3" s="59" t="s">
        <v>166</v>
      </c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</row>
    <row r="4" spans="1:57" hidden="1">
      <c r="B4" s="38"/>
      <c r="C4" s="39" t="s">
        <v>4</v>
      </c>
      <c r="D4" s="39" t="s">
        <v>110</v>
      </c>
      <c r="E4" s="39" t="s">
        <v>100</v>
      </c>
      <c r="F4" s="63" t="s">
        <v>420</v>
      </c>
      <c r="G4" s="99"/>
      <c r="H4" s="101"/>
      <c r="I4" s="47" t="s">
        <v>178</v>
      </c>
      <c r="J4" s="35">
        <v>1977</v>
      </c>
      <c r="K4" s="102">
        <f t="shared" ref="K4:K35" ca="1" si="1">YEAR(TODAY())-J4</f>
        <v>47</v>
      </c>
      <c r="L4" s="35">
        <v>35</v>
      </c>
      <c r="M4" s="37">
        <f t="shared" ref="M4:M67" ca="1" si="2">IF(J4=0,"N/A",L4-K4)</f>
        <v>-12</v>
      </c>
      <c r="N4" s="46">
        <v>4</v>
      </c>
      <c r="O4" s="47">
        <v>5</v>
      </c>
      <c r="P4" s="47">
        <v>4</v>
      </c>
      <c r="Q4" s="28">
        <f t="shared" ref="Q4:Q67" si="3">N4*O4*(1+P4*0.1)</f>
        <v>28</v>
      </c>
      <c r="R4" s="38">
        <v>1</v>
      </c>
      <c r="S4" s="49" t="s">
        <v>262</v>
      </c>
      <c r="T4" s="50">
        <v>150000</v>
      </c>
      <c r="U4" s="103">
        <f t="shared" ref="U4:U67" si="4">+T4*R4</f>
        <v>150000</v>
      </c>
      <c r="V4" s="68" t="s">
        <v>222</v>
      </c>
      <c r="W4" s="67" t="s">
        <v>179</v>
      </c>
      <c r="X4" s="38">
        <v>2025</v>
      </c>
      <c r="Y4" s="53"/>
      <c r="Z4" s="54" t="str">
        <f t="shared" ref="Z4:AK13" si="5">IF($X4=Z$3,(IF($W4="YES","",+$U4)),"")</f>
        <v/>
      </c>
      <c r="AA4" s="116">
        <f t="shared" si="5"/>
        <v>150000</v>
      </c>
      <c r="AB4" s="116" t="str">
        <f t="shared" si="5"/>
        <v/>
      </c>
      <c r="AC4" s="116" t="str">
        <f t="shared" si="5"/>
        <v/>
      </c>
      <c r="AD4" s="116" t="str">
        <f t="shared" si="5"/>
        <v/>
      </c>
      <c r="AE4" s="116" t="str">
        <f t="shared" si="5"/>
        <v/>
      </c>
      <c r="AF4" s="119" t="str">
        <f t="shared" si="5"/>
        <v/>
      </c>
      <c r="AG4" s="119" t="str">
        <f t="shared" si="5"/>
        <v/>
      </c>
      <c r="AH4" s="119" t="str">
        <f t="shared" si="5"/>
        <v/>
      </c>
      <c r="AI4" s="119" t="str">
        <f t="shared" si="5"/>
        <v/>
      </c>
      <c r="AJ4" s="119" t="str">
        <f t="shared" si="5"/>
        <v/>
      </c>
      <c r="AK4" s="120" t="str">
        <f t="shared" si="5"/>
        <v/>
      </c>
      <c r="AL4" s="65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</row>
    <row r="5" spans="1:57" ht="30" hidden="1">
      <c r="B5" s="40"/>
      <c r="C5" s="41" t="s">
        <v>6</v>
      </c>
      <c r="D5" s="39" t="s">
        <v>97</v>
      </c>
      <c r="E5" s="39" t="s">
        <v>96</v>
      </c>
      <c r="F5" s="64" t="s">
        <v>450</v>
      </c>
      <c r="G5" s="44"/>
      <c r="H5" s="101"/>
      <c r="I5" s="45"/>
      <c r="J5" s="36"/>
      <c r="K5" s="102">
        <f t="shared" ca="1" si="1"/>
        <v>2024</v>
      </c>
      <c r="L5" s="36"/>
      <c r="M5" s="37" t="str">
        <f t="shared" si="2"/>
        <v>N/A</v>
      </c>
      <c r="N5" s="48">
        <v>5</v>
      </c>
      <c r="O5" s="45">
        <v>4</v>
      </c>
      <c r="P5" s="45">
        <v>3</v>
      </c>
      <c r="Q5" s="18">
        <f t="shared" si="3"/>
        <v>26</v>
      </c>
      <c r="R5" s="40">
        <v>1</v>
      </c>
      <c r="S5" s="51" t="s">
        <v>262</v>
      </c>
      <c r="T5" s="52">
        <v>30000</v>
      </c>
      <c r="U5" s="103">
        <f t="shared" si="4"/>
        <v>30000</v>
      </c>
      <c r="V5" s="68" t="s">
        <v>222</v>
      </c>
      <c r="W5" s="67" t="s">
        <v>179</v>
      </c>
      <c r="X5" s="40">
        <v>2025</v>
      </c>
      <c r="Y5" s="53"/>
      <c r="Z5" s="54" t="str">
        <f t="shared" si="5"/>
        <v/>
      </c>
      <c r="AA5" s="116">
        <f t="shared" si="5"/>
        <v>30000</v>
      </c>
      <c r="AB5" s="116" t="str">
        <f t="shared" si="5"/>
        <v/>
      </c>
      <c r="AC5" s="116" t="str">
        <f t="shared" si="5"/>
        <v/>
      </c>
      <c r="AD5" s="116" t="str">
        <f t="shared" si="5"/>
        <v/>
      </c>
      <c r="AE5" s="116" t="str">
        <f t="shared" si="5"/>
        <v/>
      </c>
      <c r="AF5" s="119" t="str">
        <f t="shared" si="5"/>
        <v/>
      </c>
      <c r="AG5" s="119" t="str">
        <f t="shared" si="5"/>
        <v/>
      </c>
      <c r="AH5" s="119" t="str">
        <f t="shared" si="5"/>
        <v/>
      </c>
      <c r="AI5" s="119" t="str">
        <f t="shared" si="5"/>
        <v/>
      </c>
      <c r="AJ5" s="119" t="str">
        <f t="shared" si="5"/>
        <v/>
      </c>
      <c r="AK5" s="120" t="str">
        <f t="shared" si="5"/>
        <v/>
      </c>
      <c r="AL5" s="65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</row>
    <row r="6" spans="1:57" ht="30" hidden="1">
      <c r="B6" s="40"/>
      <c r="C6" s="41" t="s">
        <v>5</v>
      </c>
      <c r="D6" s="39" t="s">
        <v>91</v>
      </c>
      <c r="E6" s="41" t="s">
        <v>92</v>
      </c>
      <c r="F6" s="64" t="s">
        <v>331</v>
      </c>
      <c r="G6" s="44"/>
      <c r="H6" s="101"/>
      <c r="I6" s="45"/>
      <c r="J6" s="36"/>
      <c r="K6" s="102">
        <f t="shared" ca="1" si="1"/>
        <v>2024</v>
      </c>
      <c r="L6" s="36"/>
      <c r="M6" s="37" t="str">
        <f t="shared" si="2"/>
        <v>N/A</v>
      </c>
      <c r="N6" s="48">
        <v>5</v>
      </c>
      <c r="O6" s="45">
        <v>4</v>
      </c>
      <c r="P6" s="45">
        <v>3</v>
      </c>
      <c r="Q6" s="18">
        <f t="shared" si="3"/>
        <v>26</v>
      </c>
      <c r="R6" s="40">
        <v>1</v>
      </c>
      <c r="S6" s="51" t="s">
        <v>262</v>
      </c>
      <c r="T6" s="52">
        <v>20000</v>
      </c>
      <c r="U6" s="103">
        <f t="shared" si="4"/>
        <v>20000</v>
      </c>
      <c r="V6" s="68" t="s">
        <v>222</v>
      </c>
      <c r="W6" s="67" t="s">
        <v>179</v>
      </c>
      <c r="X6" s="40">
        <v>2025</v>
      </c>
      <c r="Y6" s="53"/>
      <c r="Z6" s="54" t="str">
        <f t="shared" si="5"/>
        <v/>
      </c>
      <c r="AA6" s="116">
        <f t="shared" si="5"/>
        <v>20000</v>
      </c>
      <c r="AB6" s="116" t="str">
        <f t="shared" si="5"/>
        <v/>
      </c>
      <c r="AC6" s="116" t="str">
        <f t="shared" si="5"/>
        <v/>
      </c>
      <c r="AD6" s="116" t="str">
        <f t="shared" si="5"/>
        <v/>
      </c>
      <c r="AE6" s="116" t="str">
        <f t="shared" si="5"/>
        <v/>
      </c>
      <c r="AF6" s="119" t="str">
        <f t="shared" si="5"/>
        <v/>
      </c>
      <c r="AG6" s="119" t="str">
        <f t="shared" si="5"/>
        <v/>
      </c>
      <c r="AH6" s="119" t="str">
        <f t="shared" si="5"/>
        <v/>
      </c>
      <c r="AI6" s="119" t="str">
        <f t="shared" si="5"/>
        <v/>
      </c>
      <c r="AJ6" s="119" t="str">
        <f t="shared" si="5"/>
        <v/>
      </c>
      <c r="AK6" s="120" t="str">
        <f t="shared" si="5"/>
        <v/>
      </c>
      <c r="AL6" s="65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</row>
    <row r="7" spans="1:57" hidden="1">
      <c r="B7" s="40"/>
      <c r="C7" s="41" t="s">
        <v>8</v>
      </c>
      <c r="D7" s="41" t="s">
        <v>91</v>
      </c>
      <c r="E7" s="41" t="s">
        <v>93</v>
      </c>
      <c r="F7" s="64" t="s">
        <v>366</v>
      </c>
      <c r="G7" s="44"/>
      <c r="H7" s="101"/>
      <c r="I7" s="45"/>
      <c r="J7" s="36"/>
      <c r="K7" s="102">
        <f t="shared" ca="1" si="1"/>
        <v>2024</v>
      </c>
      <c r="L7" s="36"/>
      <c r="M7" s="37" t="str">
        <f t="shared" si="2"/>
        <v>N/A</v>
      </c>
      <c r="N7" s="48">
        <v>5</v>
      </c>
      <c r="O7" s="45">
        <v>4</v>
      </c>
      <c r="P7" s="45">
        <v>3</v>
      </c>
      <c r="Q7" s="19">
        <f t="shared" si="3"/>
        <v>26</v>
      </c>
      <c r="R7" s="40">
        <v>1</v>
      </c>
      <c r="S7" s="51" t="s">
        <v>262</v>
      </c>
      <c r="T7" s="52">
        <v>20000</v>
      </c>
      <c r="U7" s="103">
        <f t="shared" si="4"/>
        <v>20000</v>
      </c>
      <c r="V7" s="68" t="s">
        <v>222</v>
      </c>
      <c r="W7" s="67" t="s">
        <v>179</v>
      </c>
      <c r="X7" s="40">
        <v>2030</v>
      </c>
      <c r="Y7" s="53"/>
      <c r="Z7" s="54" t="str">
        <f t="shared" si="5"/>
        <v/>
      </c>
      <c r="AA7" s="116" t="str">
        <f t="shared" si="5"/>
        <v/>
      </c>
      <c r="AB7" s="116" t="str">
        <f t="shared" si="5"/>
        <v/>
      </c>
      <c r="AC7" s="116" t="str">
        <f t="shared" si="5"/>
        <v/>
      </c>
      <c r="AD7" s="116" t="str">
        <f t="shared" si="5"/>
        <v/>
      </c>
      <c r="AE7" s="116" t="str">
        <f t="shared" si="5"/>
        <v/>
      </c>
      <c r="AF7" s="119">
        <f t="shared" si="5"/>
        <v>20000</v>
      </c>
      <c r="AG7" s="119" t="str">
        <f t="shared" si="5"/>
        <v/>
      </c>
      <c r="AH7" s="119" t="str">
        <f t="shared" si="5"/>
        <v/>
      </c>
      <c r="AI7" s="119" t="str">
        <f t="shared" si="5"/>
        <v/>
      </c>
      <c r="AJ7" s="119" t="str">
        <f t="shared" si="5"/>
        <v/>
      </c>
      <c r="AK7" s="120" t="str">
        <f t="shared" si="5"/>
        <v/>
      </c>
      <c r="AL7" s="65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</row>
    <row r="8" spans="1:57" hidden="1">
      <c r="B8" s="40"/>
      <c r="C8" s="41" t="s">
        <v>6</v>
      </c>
      <c r="D8" s="39" t="s">
        <v>97</v>
      </c>
      <c r="E8" s="41" t="s">
        <v>96</v>
      </c>
      <c r="F8" s="64" t="s">
        <v>449</v>
      </c>
      <c r="G8" s="44"/>
      <c r="H8" s="101"/>
      <c r="I8" s="45"/>
      <c r="J8" s="36"/>
      <c r="K8" s="102">
        <f t="shared" ca="1" si="1"/>
        <v>2024</v>
      </c>
      <c r="L8" s="36"/>
      <c r="M8" s="37" t="str">
        <f t="shared" si="2"/>
        <v>N/A</v>
      </c>
      <c r="N8" s="48">
        <v>5</v>
      </c>
      <c r="O8" s="45">
        <v>4</v>
      </c>
      <c r="P8" s="45">
        <v>3</v>
      </c>
      <c r="Q8" s="18">
        <f t="shared" si="3"/>
        <v>26</v>
      </c>
      <c r="R8" s="40">
        <v>1</v>
      </c>
      <c r="S8" s="51" t="s">
        <v>262</v>
      </c>
      <c r="T8" s="52">
        <v>10000</v>
      </c>
      <c r="U8" s="103">
        <f t="shared" si="4"/>
        <v>10000</v>
      </c>
      <c r="V8" s="68" t="s">
        <v>222</v>
      </c>
      <c r="W8" s="67" t="s">
        <v>179</v>
      </c>
      <c r="X8" s="40">
        <v>2025</v>
      </c>
      <c r="Y8" s="53"/>
      <c r="Z8" s="54" t="str">
        <f t="shared" si="5"/>
        <v/>
      </c>
      <c r="AA8" s="116">
        <f t="shared" si="5"/>
        <v>10000</v>
      </c>
      <c r="AB8" s="116" t="str">
        <f t="shared" si="5"/>
        <v/>
      </c>
      <c r="AC8" s="116" t="str">
        <f t="shared" si="5"/>
        <v/>
      </c>
      <c r="AD8" s="116" t="str">
        <f t="shared" si="5"/>
        <v/>
      </c>
      <c r="AE8" s="116" t="str">
        <f t="shared" si="5"/>
        <v/>
      </c>
      <c r="AF8" s="119" t="str">
        <f t="shared" si="5"/>
        <v/>
      </c>
      <c r="AG8" s="119" t="str">
        <f t="shared" si="5"/>
        <v/>
      </c>
      <c r="AH8" s="119" t="str">
        <f t="shared" si="5"/>
        <v/>
      </c>
      <c r="AI8" s="119" t="str">
        <f t="shared" si="5"/>
        <v/>
      </c>
      <c r="AJ8" s="119" t="str">
        <f t="shared" si="5"/>
        <v/>
      </c>
      <c r="AK8" s="120" t="str">
        <f t="shared" si="5"/>
        <v/>
      </c>
      <c r="AL8" s="65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</row>
    <row r="9" spans="1:57" hidden="1">
      <c r="B9" s="40"/>
      <c r="C9" s="41" t="s">
        <v>5</v>
      </c>
      <c r="D9" s="41" t="s">
        <v>99</v>
      </c>
      <c r="E9" s="41" t="s">
        <v>118</v>
      </c>
      <c r="F9" s="64" t="s">
        <v>425</v>
      </c>
      <c r="G9" s="44"/>
      <c r="H9" s="101"/>
      <c r="I9" s="45"/>
      <c r="J9" s="36"/>
      <c r="K9" s="102">
        <f t="shared" ca="1" si="1"/>
        <v>2024</v>
      </c>
      <c r="L9" s="36"/>
      <c r="M9" s="37" t="str">
        <f t="shared" si="2"/>
        <v>N/A</v>
      </c>
      <c r="N9" s="48">
        <v>5</v>
      </c>
      <c r="O9" s="45">
        <v>4</v>
      </c>
      <c r="P9" s="45">
        <v>3</v>
      </c>
      <c r="Q9" s="18">
        <f t="shared" si="3"/>
        <v>26</v>
      </c>
      <c r="R9" s="40">
        <v>1</v>
      </c>
      <c r="S9" s="51" t="s">
        <v>262</v>
      </c>
      <c r="T9" s="52">
        <v>7500</v>
      </c>
      <c r="U9" s="103">
        <f t="shared" si="4"/>
        <v>7500</v>
      </c>
      <c r="V9" s="68" t="s">
        <v>222</v>
      </c>
      <c r="W9" s="67" t="s">
        <v>179</v>
      </c>
      <c r="X9" s="40">
        <v>2026</v>
      </c>
      <c r="Y9" s="53"/>
      <c r="Z9" s="54" t="str">
        <f t="shared" si="5"/>
        <v/>
      </c>
      <c r="AA9" s="116" t="str">
        <f t="shared" si="5"/>
        <v/>
      </c>
      <c r="AB9" s="116">
        <f t="shared" si="5"/>
        <v>7500</v>
      </c>
      <c r="AC9" s="116" t="str">
        <f t="shared" si="5"/>
        <v/>
      </c>
      <c r="AD9" s="116" t="str">
        <f t="shared" si="5"/>
        <v/>
      </c>
      <c r="AE9" s="116" t="str">
        <f t="shared" si="5"/>
        <v/>
      </c>
      <c r="AF9" s="119" t="str">
        <f t="shared" si="5"/>
        <v/>
      </c>
      <c r="AG9" s="119" t="str">
        <f t="shared" si="5"/>
        <v/>
      </c>
      <c r="AH9" s="119" t="str">
        <f t="shared" si="5"/>
        <v/>
      </c>
      <c r="AI9" s="119" t="str">
        <f t="shared" si="5"/>
        <v/>
      </c>
      <c r="AJ9" s="119" t="str">
        <f t="shared" si="5"/>
        <v/>
      </c>
      <c r="AK9" s="120" t="str">
        <f t="shared" si="5"/>
        <v/>
      </c>
      <c r="AL9" s="65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</row>
    <row r="10" spans="1:57">
      <c r="B10" s="40"/>
      <c r="C10" s="41" t="s">
        <v>7</v>
      </c>
      <c r="D10" s="41" t="s">
        <v>97</v>
      </c>
      <c r="E10" s="41" t="s">
        <v>469</v>
      </c>
      <c r="F10" s="64" t="s">
        <v>220</v>
      </c>
      <c r="G10" s="132"/>
      <c r="H10" s="101"/>
      <c r="I10" s="43"/>
      <c r="J10" s="36"/>
      <c r="K10" s="102">
        <f t="shared" ca="1" si="1"/>
        <v>2024</v>
      </c>
      <c r="L10" s="36"/>
      <c r="M10" s="37" t="str">
        <f t="shared" si="2"/>
        <v>N/A</v>
      </c>
      <c r="N10" s="48">
        <v>5</v>
      </c>
      <c r="O10" s="45">
        <v>4</v>
      </c>
      <c r="P10" s="45">
        <v>3</v>
      </c>
      <c r="Q10" s="18">
        <f t="shared" si="3"/>
        <v>26</v>
      </c>
      <c r="R10" s="40">
        <v>0</v>
      </c>
      <c r="S10" s="51" t="s">
        <v>154</v>
      </c>
      <c r="T10" s="52">
        <v>400000</v>
      </c>
      <c r="U10" s="103">
        <f t="shared" si="4"/>
        <v>0</v>
      </c>
      <c r="V10" s="68" t="s">
        <v>222</v>
      </c>
      <c r="W10" s="67" t="s">
        <v>179</v>
      </c>
      <c r="X10" s="40">
        <v>2024</v>
      </c>
      <c r="Y10" s="53"/>
      <c r="Z10" s="54">
        <f t="shared" si="5"/>
        <v>0</v>
      </c>
      <c r="AA10" s="116" t="str">
        <f t="shared" si="5"/>
        <v/>
      </c>
      <c r="AB10" s="116" t="str">
        <f t="shared" si="5"/>
        <v/>
      </c>
      <c r="AC10" s="116" t="str">
        <f t="shared" si="5"/>
        <v/>
      </c>
      <c r="AD10" s="116" t="str">
        <f t="shared" si="5"/>
        <v/>
      </c>
      <c r="AE10" s="116" t="str">
        <f t="shared" si="5"/>
        <v/>
      </c>
      <c r="AF10" s="119" t="str">
        <f t="shared" si="5"/>
        <v/>
      </c>
      <c r="AG10" s="119" t="str">
        <f t="shared" si="5"/>
        <v/>
      </c>
      <c r="AH10" s="119" t="str">
        <f t="shared" si="5"/>
        <v/>
      </c>
      <c r="AI10" s="119" t="str">
        <f t="shared" si="5"/>
        <v/>
      </c>
      <c r="AJ10" s="119" t="str">
        <f t="shared" si="5"/>
        <v/>
      </c>
      <c r="AK10" s="120" t="str">
        <f t="shared" si="5"/>
        <v/>
      </c>
      <c r="AL10" s="65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</row>
    <row r="11" spans="1:57" hidden="1">
      <c r="B11" s="40"/>
      <c r="C11" s="41" t="s">
        <v>6</v>
      </c>
      <c r="D11" s="41" t="s">
        <v>91</v>
      </c>
      <c r="E11" s="41" t="s">
        <v>92</v>
      </c>
      <c r="F11" s="64" t="s">
        <v>452</v>
      </c>
      <c r="G11" s="44"/>
      <c r="H11" s="101" t="s">
        <v>497</v>
      </c>
      <c r="I11" s="45"/>
      <c r="J11" s="36"/>
      <c r="K11" s="102">
        <f t="shared" ca="1" si="1"/>
        <v>2024</v>
      </c>
      <c r="L11" s="36"/>
      <c r="M11" s="37" t="str">
        <f t="shared" si="2"/>
        <v>N/A</v>
      </c>
      <c r="N11" s="48">
        <v>5</v>
      </c>
      <c r="O11" s="45">
        <v>4</v>
      </c>
      <c r="P11" s="45">
        <v>2</v>
      </c>
      <c r="Q11" s="18">
        <f t="shared" si="3"/>
        <v>24</v>
      </c>
      <c r="R11" s="40">
        <v>1</v>
      </c>
      <c r="S11" s="51" t="s">
        <v>262</v>
      </c>
      <c r="T11" s="52">
        <v>6000</v>
      </c>
      <c r="U11" s="103">
        <f t="shared" si="4"/>
        <v>6000</v>
      </c>
      <c r="V11" s="68" t="s">
        <v>222</v>
      </c>
      <c r="W11" s="67" t="s">
        <v>179</v>
      </c>
      <c r="X11" s="40">
        <v>2025</v>
      </c>
      <c r="Y11" s="53"/>
      <c r="Z11" s="54" t="str">
        <f t="shared" si="5"/>
        <v/>
      </c>
      <c r="AA11" s="116">
        <f t="shared" si="5"/>
        <v>6000</v>
      </c>
      <c r="AB11" s="116" t="str">
        <f t="shared" si="5"/>
        <v/>
      </c>
      <c r="AC11" s="116" t="str">
        <f t="shared" si="5"/>
        <v/>
      </c>
      <c r="AD11" s="116" t="str">
        <f t="shared" si="5"/>
        <v/>
      </c>
      <c r="AE11" s="116" t="str">
        <f t="shared" si="5"/>
        <v/>
      </c>
      <c r="AF11" s="119" t="str">
        <f t="shared" si="5"/>
        <v/>
      </c>
      <c r="AG11" s="119" t="str">
        <f t="shared" si="5"/>
        <v/>
      </c>
      <c r="AH11" s="119" t="str">
        <f t="shared" si="5"/>
        <v/>
      </c>
      <c r="AI11" s="119" t="str">
        <f t="shared" si="5"/>
        <v/>
      </c>
      <c r="AJ11" s="119" t="str">
        <f t="shared" si="5"/>
        <v/>
      </c>
      <c r="AK11" s="120" t="str">
        <f t="shared" si="5"/>
        <v/>
      </c>
      <c r="AL11" s="65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</row>
    <row r="12" spans="1:57" hidden="1">
      <c r="B12" s="40"/>
      <c r="C12" s="41" t="s">
        <v>5</v>
      </c>
      <c r="D12" s="41" t="s">
        <v>97</v>
      </c>
      <c r="E12" s="41" t="s">
        <v>96</v>
      </c>
      <c r="F12" s="64" t="s">
        <v>254</v>
      </c>
      <c r="G12" s="44"/>
      <c r="H12" s="101"/>
      <c r="I12" s="45"/>
      <c r="J12" s="36"/>
      <c r="K12" s="102">
        <f t="shared" ca="1" si="1"/>
        <v>2024</v>
      </c>
      <c r="L12" s="36"/>
      <c r="M12" s="37" t="str">
        <f t="shared" si="2"/>
        <v>N/A</v>
      </c>
      <c r="N12" s="48">
        <v>5</v>
      </c>
      <c r="O12" s="45">
        <v>3</v>
      </c>
      <c r="P12" s="45">
        <v>5</v>
      </c>
      <c r="Q12" s="18">
        <f t="shared" si="3"/>
        <v>22.5</v>
      </c>
      <c r="R12" s="40">
        <v>1</v>
      </c>
      <c r="S12" s="51" t="s">
        <v>154</v>
      </c>
      <c r="T12" s="52">
        <v>40000</v>
      </c>
      <c r="U12" s="103">
        <f t="shared" si="4"/>
        <v>40000</v>
      </c>
      <c r="V12" s="68" t="s">
        <v>222</v>
      </c>
      <c r="W12" s="67" t="s">
        <v>179</v>
      </c>
      <c r="X12" s="40">
        <v>2025</v>
      </c>
      <c r="Y12" s="53"/>
      <c r="Z12" s="54" t="str">
        <f t="shared" si="5"/>
        <v/>
      </c>
      <c r="AA12" s="116">
        <f t="shared" si="5"/>
        <v>40000</v>
      </c>
      <c r="AB12" s="116" t="str">
        <f t="shared" si="5"/>
        <v/>
      </c>
      <c r="AC12" s="116" t="str">
        <f t="shared" si="5"/>
        <v/>
      </c>
      <c r="AD12" s="116" t="str">
        <f t="shared" si="5"/>
        <v/>
      </c>
      <c r="AE12" s="116" t="str">
        <f t="shared" si="5"/>
        <v/>
      </c>
      <c r="AF12" s="119" t="str">
        <f t="shared" si="5"/>
        <v/>
      </c>
      <c r="AG12" s="119" t="str">
        <f t="shared" si="5"/>
        <v/>
      </c>
      <c r="AH12" s="119" t="str">
        <f t="shared" si="5"/>
        <v/>
      </c>
      <c r="AI12" s="119" t="str">
        <f t="shared" si="5"/>
        <v/>
      </c>
      <c r="AJ12" s="119" t="str">
        <f t="shared" si="5"/>
        <v/>
      </c>
      <c r="AK12" s="120" t="str">
        <f t="shared" si="5"/>
        <v/>
      </c>
      <c r="AL12" s="65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</row>
    <row r="13" spans="1:57" ht="45" hidden="1">
      <c r="B13" s="40"/>
      <c r="C13" s="41" t="s">
        <v>2</v>
      </c>
      <c r="D13" s="41" t="s">
        <v>97</v>
      </c>
      <c r="E13" s="41" t="s">
        <v>98</v>
      </c>
      <c r="F13" s="64" t="s">
        <v>455</v>
      </c>
      <c r="G13" s="42"/>
      <c r="H13" s="101" t="s">
        <v>547</v>
      </c>
      <c r="I13" s="43"/>
      <c r="J13" s="36">
        <v>1997</v>
      </c>
      <c r="K13" s="102">
        <f t="shared" ca="1" si="1"/>
        <v>27</v>
      </c>
      <c r="L13" s="36">
        <v>30</v>
      </c>
      <c r="M13" s="37">
        <f t="shared" ca="1" si="2"/>
        <v>3</v>
      </c>
      <c r="N13" s="48">
        <v>4</v>
      </c>
      <c r="O13" s="45">
        <v>4</v>
      </c>
      <c r="P13" s="45">
        <v>4</v>
      </c>
      <c r="Q13" s="18">
        <f t="shared" si="3"/>
        <v>22.4</v>
      </c>
      <c r="R13" s="40">
        <v>26000</v>
      </c>
      <c r="S13" s="51" t="s">
        <v>200</v>
      </c>
      <c r="T13" s="52">
        <v>14</v>
      </c>
      <c r="U13" s="103">
        <f t="shared" si="4"/>
        <v>364000</v>
      </c>
      <c r="V13" s="68" t="s">
        <v>149</v>
      </c>
      <c r="W13" s="67" t="s">
        <v>179</v>
      </c>
      <c r="X13" s="40">
        <v>2028</v>
      </c>
      <c r="Y13" s="53"/>
      <c r="Z13" s="54" t="str">
        <f t="shared" si="5"/>
        <v/>
      </c>
      <c r="AA13" s="116" t="str">
        <f t="shared" si="5"/>
        <v/>
      </c>
      <c r="AB13" s="116" t="str">
        <f t="shared" si="5"/>
        <v/>
      </c>
      <c r="AC13" s="116" t="str">
        <f t="shared" si="5"/>
        <v/>
      </c>
      <c r="AD13" s="116">
        <f t="shared" si="5"/>
        <v>364000</v>
      </c>
      <c r="AE13" s="116" t="str">
        <f t="shared" si="5"/>
        <v/>
      </c>
      <c r="AF13" s="119" t="str">
        <f t="shared" si="5"/>
        <v/>
      </c>
      <c r="AG13" s="119" t="str">
        <f t="shared" si="5"/>
        <v/>
      </c>
      <c r="AH13" s="119" t="str">
        <f t="shared" si="5"/>
        <v/>
      </c>
      <c r="AI13" s="119" t="str">
        <f t="shared" si="5"/>
        <v/>
      </c>
      <c r="AJ13" s="119" t="str">
        <f t="shared" si="5"/>
        <v/>
      </c>
      <c r="AK13" s="120" t="str">
        <f t="shared" si="5"/>
        <v/>
      </c>
      <c r="AL13" s="65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</row>
    <row r="14" spans="1:57">
      <c r="B14" s="40"/>
      <c r="C14" s="41" t="s">
        <v>7</v>
      </c>
      <c r="D14" s="41" t="s">
        <v>97</v>
      </c>
      <c r="E14" s="41" t="s">
        <v>98</v>
      </c>
      <c r="F14" s="64" t="s">
        <v>219</v>
      </c>
      <c r="G14" s="42"/>
      <c r="H14" s="101"/>
      <c r="I14" s="43"/>
      <c r="J14" s="36"/>
      <c r="K14" s="102">
        <f t="shared" ca="1" si="1"/>
        <v>2024</v>
      </c>
      <c r="L14" s="36"/>
      <c r="M14" s="37" t="str">
        <f t="shared" si="2"/>
        <v>N/A</v>
      </c>
      <c r="N14" s="48">
        <v>4</v>
      </c>
      <c r="O14" s="45">
        <v>4</v>
      </c>
      <c r="P14" s="45">
        <v>4</v>
      </c>
      <c r="Q14" s="18">
        <f t="shared" si="3"/>
        <v>22.4</v>
      </c>
      <c r="R14" s="40">
        <v>4000</v>
      </c>
      <c r="S14" s="51" t="s">
        <v>200</v>
      </c>
      <c r="T14" s="52">
        <v>14</v>
      </c>
      <c r="U14" s="103">
        <f t="shared" si="4"/>
        <v>56000</v>
      </c>
      <c r="V14" s="68" t="s">
        <v>222</v>
      </c>
      <c r="W14" s="67" t="s">
        <v>179</v>
      </c>
      <c r="X14" s="40">
        <v>2024</v>
      </c>
      <c r="Y14" s="53"/>
      <c r="Z14" s="54">
        <f t="shared" ref="Z14:AK23" si="6">IF($X14=Z$3,(IF($W14="YES","",+$U14)),"")</f>
        <v>56000</v>
      </c>
      <c r="AA14" s="116" t="str">
        <f t="shared" si="6"/>
        <v/>
      </c>
      <c r="AB14" s="116" t="str">
        <f t="shared" si="6"/>
        <v/>
      </c>
      <c r="AC14" s="116" t="str">
        <f t="shared" si="6"/>
        <v/>
      </c>
      <c r="AD14" s="116" t="str">
        <f t="shared" si="6"/>
        <v/>
      </c>
      <c r="AE14" s="116" t="str">
        <f t="shared" si="6"/>
        <v/>
      </c>
      <c r="AF14" s="119" t="str">
        <f t="shared" si="6"/>
        <v/>
      </c>
      <c r="AG14" s="119" t="str">
        <f t="shared" si="6"/>
        <v/>
      </c>
      <c r="AH14" s="119" t="str">
        <f t="shared" si="6"/>
        <v/>
      </c>
      <c r="AI14" s="119" t="str">
        <f t="shared" si="6"/>
        <v/>
      </c>
      <c r="AJ14" s="119" t="str">
        <f t="shared" si="6"/>
        <v/>
      </c>
      <c r="AK14" s="120" t="str">
        <f t="shared" si="6"/>
        <v/>
      </c>
      <c r="AL14" s="65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</row>
    <row r="15" spans="1:57" ht="30" hidden="1">
      <c r="B15" s="40"/>
      <c r="C15" s="41" t="s">
        <v>5</v>
      </c>
      <c r="D15" s="41" t="s">
        <v>110</v>
      </c>
      <c r="E15" s="41" t="s">
        <v>100</v>
      </c>
      <c r="F15" s="64" t="s">
        <v>422</v>
      </c>
      <c r="G15" s="44">
        <v>101007</v>
      </c>
      <c r="H15" s="101" t="s">
        <v>513</v>
      </c>
      <c r="I15" s="45" t="s">
        <v>178</v>
      </c>
      <c r="J15" s="36">
        <v>1993</v>
      </c>
      <c r="K15" s="102">
        <f t="shared" ca="1" si="1"/>
        <v>31</v>
      </c>
      <c r="L15" s="36">
        <v>18</v>
      </c>
      <c r="M15" s="37">
        <f t="shared" ca="1" si="2"/>
        <v>-13</v>
      </c>
      <c r="N15" s="48">
        <v>4</v>
      </c>
      <c r="O15" s="45">
        <v>4</v>
      </c>
      <c r="P15" s="45">
        <v>4</v>
      </c>
      <c r="Q15" s="18">
        <f t="shared" si="3"/>
        <v>22.4</v>
      </c>
      <c r="R15" s="40">
        <v>1</v>
      </c>
      <c r="S15" s="51" t="s">
        <v>262</v>
      </c>
      <c r="T15" s="52">
        <v>8500</v>
      </c>
      <c r="U15" s="103">
        <f t="shared" si="4"/>
        <v>8500</v>
      </c>
      <c r="V15" s="68" t="s">
        <v>222</v>
      </c>
      <c r="W15" s="67" t="s">
        <v>179</v>
      </c>
      <c r="X15" s="40">
        <v>2025</v>
      </c>
      <c r="Y15" s="53"/>
      <c r="Z15" s="54" t="str">
        <f t="shared" si="6"/>
        <v/>
      </c>
      <c r="AA15" s="116">
        <f t="shared" si="6"/>
        <v>8500</v>
      </c>
      <c r="AB15" s="116" t="str">
        <f t="shared" si="6"/>
        <v/>
      </c>
      <c r="AC15" s="116" t="str">
        <f t="shared" si="6"/>
        <v/>
      </c>
      <c r="AD15" s="116" t="str">
        <f t="shared" si="6"/>
        <v/>
      </c>
      <c r="AE15" s="116" t="str">
        <f t="shared" si="6"/>
        <v/>
      </c>
      <c r="AF15" s="119" t="str">
        <f t="shared" si="6"/>
        <v/>
      </c>
      <c r="AG15" s="119" t="str">
        <f t="shared" si="6"/>
        <v/>
      </c>
      <c r="AH15" s="119" t="str">
        <f t="shared" si="6"/>
        <v/>
      </c>
      <c r="AI15" s="119" t="str">
        <f t="shared" si="6"/>
        <v/>
      </c>
      <c r="AJ15" s="119" t="str">
        <f t="shared" si="6"/>
        <v/>
      </c>
      <c r="AK15" s="120" t="str">
        <f t="shared" si="6"/>
        <v/>
      </c>
      <c r="AL15" s="65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</row>
    <row r="16" spans="1:57" hidden="1">
      <c r="B16" s="40"/>
      <c r="C16" s="41" t="s">
        <v>5</v>
      </c>
      <c r="D16" s="41" t="s">
        <v>110</v>
      </c>
      <c r="E16" s="41" t="s">
        <v>100</v>
      </c>
      <c r="F16" s="64" t="s">
        <v>424</v>
      </c>
      <c r="G16" s="44">
        <v>101004</v>
      </c>
      <c r="H16" s="101" t="s">
        <v>513</v>
      </c>
      <c r="I16" s="45" t="s">
        <v>178</v>
      </c>
      <c r="J16" s="36">
        <v>1993</v>
      </c>
      <c r="K16" s="102">
        <f t="shared" ca="1" si="1"/>
        <v>31</v>
      </c>
      <c r="L16" s="36">
        <v>18</v>
      </c>
      <c r="M16" s="37">
        <f t="shared" ca="1" si="2"/>
        <v>-13</v>
      </c>
      <c r="N16" s="48">
        <v>4</v>
      </c>
      <c r="O16" s="45">
        <v>4</v>
      </c>
      <c r="P16" s="45">
        <v>4</v>
      </c>
      <c r="Q16" s="18">
        <f t="shared" si="3"/>
        <v>22.4</v>
      </c>
      <c r="R16" s="40">
        <v>1</v>
      </c>
      <c r="S16" s="51" t="s">
        <v>262</v>
      </c>
      <c r="T16" s="52">
        <v>8500</v>
      </c>
      <c r="U16" s="103">
        <f t="shared" si="4"/>
        <v>8500</v>
      </c>
      <c r="V16" s="68" t="s">
        <v>222</v>
      </c>
      <c r="W16" s="67" t="s">
        <v>179</v>
      </c>
      <c r="X16" s="40">
        <v>2025</v>
      </c>
      <c r="Y16" s="53"/>
      <c r="Z16" s="54" t="str">
        <f t="shared" si="6"/>
        <v/>
      </c>
      <c r="AA16" s="116">
        <f t="shared" si="6"/>
        <v>8500</v>
      </c>
      <c r="AB16" s="116" t="str">
        <f t="shared" si="6"/>
        <v/>
      </c>
      <c r="AC16" s="116" t="str">
        <f t="shared" si="6"/>
        <v/>
      </c>
      <c r="AD16" s="116" t="str">
        <f t="shared" si="6"/>
        <v/>
      </c>
      <c r="AE16" s="116" t="str">
        <f t="shared" si="6"/>
        <v/>
      </c>
      <c r="AF16" s="119" t="str">
        <f t="shared" si="6"/>
        <v/>
      </c>
      <c r="AG16" s="119" t="str">
        <f t="shared" si="6"/>
        <v/>
      </c>
      <c r="AH16" s="119" t="str">
        <f t="shared" si="6"/>
        <v/>
      </c>
      <c r="AI16" s="119" t="str">
        <f t="shared" si="6"/>
        <v/>
      </c>
      <c r="AJ16" s="119" t="str">
        <f t="shared" si="6"/>
        <v/>
      </c>
      <c r="AK16" s="120" t="str">
        <f t="shared" si="6"/>
        <v/>
      </c>
      <c r="AL16" s="65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</row>
    <row r="17" spans="2:57" ht="30" hidden="1">
      <c r="B17" s="40"/>
      <c r="C17" s="41" t="s">
        <v>4</v>
      </c>
      <c r="D17" s="41" t="s">
        <v>99</v>
      </c>
      <c r="E17" s="41" t="s">
        <v>118</v>
      </c>
      <c r="F17" s="64" t="s">
        <v>278</v>
      </c>
      <c r="G17" s="44"/>
      <c r="H17" s="101"/>
      <c r="I17" s="45" t="s">
        <v>179</v>
      </c>
      <c r="J17" s="36">
        <v>1944</v>
      </c>
      <c r="K17" s="102">
        <f t="shared" ca="1" si="1"/>
        <v>80</v>
      </c>
      <c r="L17" s="36">
        <v>70</v>
      </c>
      <c r="M17" s="37">
        <f t="shared" ca="1" si="2"/>
        <v>-10</v>
      </c>
      <c r="N17" s="48">
        <v>4</v>
      </c>
      <c r="O17" s="45">
        <v>4</v>
      </c>
      <c r="P17" s="45">
        <v>4</v>
      </c>
      <c r="Q17" s="18">
        <f t="shared" si="3"/>
        <v>22.4</v>
      </c>
      <c r="R17" s="40">
        <v>1</v>
      </c>
      <c r="S17" s="51" t="s">
        <v>154</v>
      </c>
      <c r="T17" s="52">
        <v>5000</v>
      </c>
      <c r="U17" s="103">
        <f t="shared" si="4"/>
        <v>5000</v>
      </c>
      <c r="V17" s="68" t="s">
        <v>222</v>
      </c>
      <c r="W17" s="67" t="s">
        <v>179</v>
      </c>
      <c r="X17" s="40">
        <v>2025</v>
      </c>
      <c r="Y17" s="53"/>
      <c r="Z17" s="54" t="str">
        <f t="shared" si="6"/>
        <v/>
      </c>
      <c r="AA17" s="116">
        <f t="shared" si="6"/>
        <v>5000</v>
      </c>
      <c r="AB17" s="116" t="str">
        <f t="shared" si="6"/>
        <v/>
      </c>
      <c r="AC17" s="116" t="str">
        <f t="shared" si="6"/>
        <v/>
      </c>
      <c r="AD17" s="116" t="str">
        <f t="shared" si="6"/>
        <v/>
      </c>
      <c r="AE17" s="116" t="str">
        <f t="shared" si="6"/>
        <v/>
      </c>
      <c r="AF17" s="119" t="str">
        <f t="shared" si="6"/>
        <v/>
      </c>
      <c r="AG17" s="119" t="str">
        <f t="shared" si="6"/>
        <v/>
      </c>
      <c r="AH17" s="119" t="str">
        <f t="shared" si="6"/>
        <v/>
      </c>
      <c r="AI17" s="119" t="str">
        <f t="shared" si="6"/>
        <v/>
      </c>
      <c r="AJ17" s="119" t="str">
        <f t="shared" si="6"/>
        <v/>
      </c>
      <c r="AK17" s="120" t="str">
        <f t="shared" si="6"/>
        <v/>
      </c>
      <c r="AL17" s="65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</row>
    <row r="18" spans="2:57" hidden="1">
      <c r="B18" s="40" t="s">
        <v>160</v>
      </c>
      <c r="C18" s="41" t="s">
        <v>0</v>
      </c>
      <c r="D18" s="41" t="s">
        <v>172</v>
      </c>
      <c r="E18" s="41" t="s">
        <v>127</v>
      </c>
      <c r="F18" s="64" t="s">
        <v>244</v>
      </c>
      <c r="G18" s="88">
        <v>101088</v>
      </c>
      <c r="H18" s="101" t="s">
        <v>536</v>
      </c>
      <c r="I18" s="43" t="s">
        <v>179</v>
      </c>
      <c r="J18" s="36">
        <v>2017</v>
      </c>
      <c r="K18" s="102">
        <f t="shared" ca="1" si="1"/>
        <v>7</v>
      </c>
      <c r="L18" s="36">
        <v>20</v>
      </c>
      <c r="M18" s="37">
        <f t="shared" ca="1" si="2"/>
        <v>13</v>
      </c>
      <c r="N18" s="48">
        <v>4</v>
      </c>
      <c r="O18" s="45">
        <v>5</v>
      </c>
      <c r="P18" s="45">
        <v>1</v>
      </c>
      <c r="Q18" s="18">
        <f t="shared" si="3"/>
        <v>22</v>
      </c>
      <c r="R18" s="40">
        <v>2</v>
      </c>
      <c r="S18" s="51" t="s">
        <v>154</v>
      </c>
      <c r="T18" s="52">
        <v>7000</v>
      </c>
      <c r="U18" s="103">
        <f t="shared" si="4"/>
        <v>14000</v>
      </c>
      <c r="V18" s="68" t="s">
        <v>222</v>
      </c>
      <c r="W18" s="67" t="s">
        <v>179</v>
      </c>
      <c r="X18" s="40">
        <v>2026</v>
      </c>
      <c r="Y18" s="53"/>
      <c r="Z18" s="54" t="str">
        <f t="shared" si="6"/>
        <v/>
      </c>
      <c r="AA18" s="116" t="str">
        <f t="shared" si="6"/>
        <v/>
      </c>
      <c r="AB18" s="116">
        <f t="shared" si="6"/>
        <v>14000</v>
      </c>
      <c r="AC18" s="116" t="str">
        <f t="shared" si="6"/>
        <v/>
      </c>
      <c r="AD18" s="116" t="str">
        <f t="shared" si="6"/>
        <v/>
      </c>
      <c r="AE18" s="116" t="str">
        <f t="shared" si="6"/>
        <v/>
      </c>
      <c r="AF18" s="119" t="str">
        <f t="shared" si="6"/>
        <v/>
      </c>
      <c r="AG18" s="119" t="str">
        <f t="shared" si="6"/>
        <v/>
      </c>
      <c r="AH18" s="119" t="str">
        <f t="shared" si="6"/>
        <v/>
      </c>
      <c r="AI18" s="119" t="str">
        <f t="shared" si="6"/>
        <v/>
      </c>
      <c r="AJ18" s="119" t="str">
        <f t="shared" si="6"/>
        <v/>
      </c>
      <c r="AK18" s="120" t="str">
        <f t="shared" si="6"/>
        <v/>
      </c>
      <c r="AL18" s="65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</row>
    <row r="19" spans="2:57" hidden="1">
      <c r="B19" s="40"/>
      <c r="C19" s="41" t="s">
        <v>9</v>
      </c>
      <c r="D19" s="41" t="s">
        <v>110</v>
      </c>
      <c r="E19" s="41" t="s">
        <v>100</v>
      </c>
      <c r="F19" s="64" t="s">
        <v>410</v>
      </c>
      <c r="G19" s="44"/>
      <c r="H19" s="101" t="s">
        <v>475</v>
      </c>
      <c r="I19" s="45" t="s">
        <v>179</v>
      </c>
      <c r="J19" s="36">
        <v>2012</v>
      </c>
      <c r="K19" s="102">
        <f t="shared" ca="1" si="1"/>
        <v>12</v>
      </c>
      <c r="L19" s="36">
        <v>15</v>
      </c>
      <c r="M19" s="37">
        <f t="shared" ca="1" si="2"/>
        <v>3</v>
      </c>
      <c r="N19" s="48">
        <v>3</v>
      </c>
      <c r="O19" s="45">
        <v>5</v>
      </c>
      <c r="P19" s="45">
        <v>4</v>
      </c>
      <c r="Q19" s="18">
        <f t="shared" si="3"/>
        <v>21</v>
      </c>
      <c r="R19" s="40">
        <v>3</v>
      </c>
      <c r="S19" s="51" t="s">
        <v>154</v>
      </c>
      <c r="T19" s="52">
        <v>10000</v>
      </c>
      <c r="U19" s="103">
        <f t="shared" si="4"/>
        <v>30000</v>
      </c>
      <c r="V19" s="68" t="s">
        <v>222</v>
      </c>
      <c r="W19" s="67" t="s">
        <v>179</v>
      </c>
      <c r="X19" s="40">
        <v>2027</v>
      </c>
      <c r="Y19" s="53"/>
      <c r="Z19" s="54" t="str">
        <f t="shared" si="6"/>
        <v/>
      </c>
      <c r="AA19" s="116" t="str">
        <f t="shared" si="6"/>
        <v/>
      </c>
      <c r="AB19" s="116" t="str">
        <f t="shared" si="6"/>
        <v/>
      </c>
      <c r="AC19" s="116">
        <f t="shared" si="6"/>
        <v>30000</v>
      </c>
      <c r="AD19" s="116" t="str">
        <f t="shared" si="6"/>
        <v/>
      </c>
      <c r="AE19" s="116" t="str">
        <f t="shared" si="6"/>
        <v/>
      </c>
      <c r="AF19" s="119" t="str">
        <f t="shared" si="6"/>
        <v/>
      </c>
      <c r="AG19" s="119" t="str">
        <f t="shared" si="6"/>
        <v/>
      </c>
      <c r="AH19" s="119" t="str">
        <f t="shared" si="6"/>
        <v/>
      </c>
      <c r="AI19" s="119" t="str">
        <f t="shared" si="6"/>
        <v/>
      </c>
      <c r="AJ19" s="119" t="str">
        <f t="shared" si="6"/>
        <v/>
      </c>
      <c r="AK19" s="120" t="str">
        <f t="shared" si="6"/>
        <v/>
      </c>
      <c r="AL19" s="65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</row>
    <row r="20" spans="2:57">
      <c r="B20" s="40"/>
      <c r="C20" s="41" t="s">
        <v>7</v>
      </c>
      <c r="D20" s="41" t="s">
        <v>110</v>
      </c>
      <c r="E20" s="41" t="s">
        <v>100</v>
      </c>
      <c r="F20" s="64" t="s">
        <v>383</v>
      </c>
      <c r="G20" s="44">
        <v>101080</v>
      </c>
      <c r="H20" s="101" t="s">
        <v>513</v>
      </c>
      <c r="I20" s="45" t="s">
        <v>178</v>
      </c>
      <c r="J20" s="36">
        <v>2003</v>
      </c>
      <c r="K20" s="102">
        <f t="shared" ca="1" si="1"/>
        <v>21</v>
      </c>
      <c r="L20" s="36">
        <v>18</v>
      </c>
      <c r="M20" s="37">
        <f t="shared" ca="1" si="2"/>
        <v>-3</v>
      </c>
      <c r="N20" s="48">
        <v>3</v>
      </c>
      <c r="O20" s="45">
        <v>5</v>
      </c>
      <c r="P20" s="45">
        <v>4</v>
      </c>
      <c r="Q20" s="19">
        <f t="shared" si="3"/>
        <v>21</v>
      </c>
      <c r="R20" s="40">
        <v>1</v>
      </c>
      <c r="S20" s="51" t="s">
        <v>262</v>
      </c>
      <c r="T20" s="52">
        <v>10000</v>
      </c>
      <c r="U20" s="103">
        <f t="shared" si="4"/>
        <v>10000</v>
      </c>
      <c r="V20" s="68" t="s">
        <v>222</v>
      </c>
      <c r="W20" s="67" t="s">
        <v>179</v>
      </c>
      <c r="X20" s="40">
        <v>2024</v>
      </c>
      <c r="Y20" s="53"/>
      <c r="Z20" s="54">
        <f t="shared" si="6"/>
        <v>10000</v>
      </c>
      <c r="AA20" s="116" t="str">
        <f t="shared" si="6"/>
        <v/>
      </c>
      <c r="AB20" s="116" t="str">
        <f t="shared" si="6"/>
        <v/>
      </c>
      <c r="AC20" s="116" t="str">
        <f t="shared" si="6"/>
        <v/>
      </c>
      <c r="AD20" s="116" t="str">
        <f t="shared" si="6"/>
        <v/>
      </c>
      <c r="AE20" s="116" t="str">
        <f t="shared" si="6"/>
        <v/>
      </c>
      <c r="AF20" s="119" t="str">
        <f t="shared" si="6"/>
        <v/>
      </c>
      <c r="AG20" s="119" t="str">
        <f t="shared" si="6"/>
        <v/>
      </c>
      <c r="AH20" s="119" t="str">
        <f t="shared" si="6"/>
        <v/>
      </c>
      <c r="AI20" s="119" t="str">
        <f t="shared" si="6"/>
        <v/>
      </c>
      <c r="AJ20" s="119" t="str">
        <f t="shared" si="6"/>
        <v/>
      </c>
      <c r="AK20" s="120" t="str">
        <f t="shared" si="6"/>
        <v/>
      </c>
      <c r="AL20" s="65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</row>
    <row r="21" spans="2:57">
      <c r="B21" s="40"/>
      <c r="C21" s="41" t="s">
        <v>7</v>
      </c>
      <c r="D21" s="41" t="s">
        <v>110</v>
      </c>
      <c r="E21" s="41" t="s">
        <v>100</v>
      </c>
      <c r="F21" s="64" t="s">
        <v>387</v>
      </c>
      <c r="G21" s="44">
        <v>101022</v>
      </c>
      <c r="H21" s="101" t="s">
        <v>513</v>
      </c>
      <c r="I21" s="45" t="s">
        <v>178</v>
      </c>
      <c r="J21" s="36">
        <v>2003</v>
      </c>
      <c r="K21" s="102">
        <f t="shared" ca="1" si="1"/>
        <v>21</v>
      </c>
      <c r="L21" s="36">
        <v>18</v>
      </c>
      <c r="M21" s="37">
        <f t="shared" ca="1" si="2"/>
        <v>-3</v>
      </c>
      <c r="N21" s="48">
        <v>3</v>
      </c>
      <c r="O21" s="45">
        <v>5</v>
      </c>
      <c r="P21" s="45">
        <v>4</v>
      </c>
      <c r="Q21" s="19">
        <f t="shared" si="3"/>
        <v>21</v>
      </c>
      <c r="R21" s="40">
        <v>1</v>
      </c>
      <c r="S21" s="51" t="s">
        <v>262</v>
      </c>
      <c r="T21" s="52">
        <v>10000</v>
      </c>
      <c r="U21" s="103">
        <f t="shared" si="4"/>
        <v>10000</v>
      </c>
      <c r="V21" s="68" t="s">
        <v>222</v>
      </c>
      <c r="W21" s="67" t="s">
        <v>179</v>
      </c>
      <c r="X21" s="40">
        <v>2024</v>
      </c>
      <c r="Y21" s="53"/>
      <c r="Z21" s="54">
        <f t="shared" si="6"/>
        <v>10000</v>
      </c>
      <c r="AA21" s="116" t="str">
        <f t="shared" si="6"/>
        <v/>
      </c>
      <c r="AB21" s="116" t="str">
        <f t="shared" si="6"/>
        <v/>
      </c>
      <c r="AC21" s="116" t="str">
        <f t="shared" si="6"/>
        <v/>
      </c>
      <c r="AD21" s="116" t="str">
        <f t="shared" si="6"/>
        <v/>
      </c>
      <c r="AE21" s="116" t="str">
        <f t="shared" si="6"/>
        <v/>
      </c>
      <c r="AF21" s="119" t="str">
        <f t="shared" si="6"/>
        <v/>
      </c>
      <c r="AG21" s="119" t="str">
        <f t="shared" si="6"/>
        <v/>
      </c>
      <c r="AH21" s="119" t="str">
        <f t="shared" si="6"/>
        <v/>
      </c>
      <c r="AI21" s="119" t="str">
        <f t="shared" si="6"/>
        <v/>
      </c>
      <c r="AJ21" s="119" t="str">
        <f t="shared" si="6"/>
        <v/>
      </c>
      <c r="AK21" s="120" t="str">
        <f t="shared" si="6"/>
        <v/>
      </c>
      <c r="AL21" s="65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</row>
    <row r="22" spans="2:57" ht="30" hidden="1">
      <c r="B22" s="40"/>
      <c r="C22" s="41" t="s">
        <v>6</v>
      </c>
      <c r="D22" s="39" t="s">
        <v>97</v>
      </c>
      <c r="E22" s="41" t="s">
        <v>96</v>
      </c>
      <c r="F22" s="64" t="s">
        <v>451</v>
      </c>
      <c r="G22" s="44"/>
      <c r="H22" s="101"/>
      <c r="I22" s="45"/>
      <c r="J22" s="36"/>
      <c r="K22" s="102">
        <f t="shared" ca="1" si="1"/>
        <v>2024</v>
      </c>
      <c r="L22" s="36"/>
      <c r="M22" s="37" t="str">
        <f t="shared" si="2"/>
        <v>N/A</v>
      </c>
      <c r="N22" s="48">
        <v>4</v>
      </c>
      <c r="O22" s="45">
        <v>4</v>
      </c>
      <c r="P22" s="45">
        <v>3</v>
      </c>
      <c r="Q22" s="18">
        <f t="shared" si="3"/>
        <v>20.8</v>
      </c>
      <c r="R22" s="40">
        <v>1</v>
      </c>
      <c r="S22" s="51" t="s">
        <v>262</v>
      </c>
      <c r="T22" s="52">
        <v>10000</v>
      </c>
      <c r="U22" s="103">
        <f t="shared" si="4"/>
        <v>10000</v>
      </c>
      <c r="V22" s="68" t="s">
        <v>222</v>
      </c>
      <c r="W22" s="67" t="s">
        <v>179</v>
      </c>
      <c r="X22" s="40">
        <v>2025</v>
      </c>
      <c r="Y22" s="53"/>
      <c r="Z22" s="54" t="str">
        <f t="shared" si="6"/>
        <v/>
      </c>
      <c r="AA22" s="116">
        <f t="shared" si="6"/>
        <v>10000</v>
      </c>
      <c r="AB22" s="116" t="str">
        <f t="shared" si="6"/>
        <v/>
      </c>
      <c r="AC22" s="116" t="str">
        <f t="shared" si="6"/>
        <v/>
      </c>
      <c r="AD22" s="116" t="str">
        <f t="shared" si="6"/>
        <v/>
      </c>
      <c r="AE22" s="116" t="str">
        <f t="shared" si="6"/>
        <v/>
      </c>
      <c r="AF22" s="119" t="str">
        <f t="shared" si="6"/>
        <v/>
      </c>
      <c r="AG22" s="119" t="str">
        <f t="shared" si="6"/>
        <v/>
      </c>
      <c r="AH22" s="119" t="str">
        <f t="shared" si="6"/>
        <v/>
      </c>
      <c r="AI22" s="119" t="str">
        <f t="shared" si="6"/>
        <v/>
      </c>
      <c r="AJ22" s="119" t="str">
        <f t="shared" si="6"/>
        <v/>
      </c>
      <c r="AK22" s="120" t="str">
        <f t="shared" si="6"/>
        <v/>
      </c>
      <c r="AL22" s="65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</row>
    <row r="23" spans="2:57" hidden="1">
      <c r="B23" s="40"/>
      <c r="C23" s="41" t="s">
        <v>6</v>
      </c>
      <c r="D23" s="41" t="s">
        <v>110</v>
      </c>
      <c r="E23" s="41" t="s">
        <v>100</v>
      </c>
      <c r="F23" s="64" t="s">
        <v>344</v>
      </c>
      <c r="G23" s="44">
        <v>101022</v>
      </c>
      <c r="H23" s="101"/>
      <c r="I23" s="45"/>
      <c r="J23" s="36"/>
      <c r="K23" s="102">
        <f t="shared" ca="1" si="1"/>
        <v>2024</v>
      </c>
      <c r="L23" s="36"/>
      <c r="M23" s="37" t="str">
        <f t="shared" si="2"/>
        <v>N/A</v>
      </c>
      <c r="N23" s="48">
        <v>3</v>
      </c>
      <c r="O23" s="45">
        <v>5</v>
      </c>
      <c r="P23" s="45">
        <v>3</v>
      </c>
      <c r="Q23" s="18">
        <f t="shared" si="3"/>
        <v>19.5</v>
      </c>
      <c r="R23" s="40">
        <v>1</v>
      </c>
      <c r="S23" s="51" t="s">
        <v>262</v>
      </c>
      <c r="T23" s="52">
        <v>20000</v>
      </c>
      <c r="U23" s="103">
        <f t="shared" si="4"/>
        <v>20000</v>
      </c>
      <c r="V23" s="68" t="s">
        <v>222</v>
      </c>
      <c r="W23" s="67" t="s">
        <v>179</v>
      </c>
      <c r="X23" s="40">
        <v>2028</v>
      </c>
      <c r="Y23" s="53"/>
      <c r="Z23" s="54" t="str">
        <f t="shared" si="6"/>
        <v/>
      </c>
      <c r="AA23" s="116" t="str">
        <f t="shared" si="6"/>
        <v/>
      </c>
      <c r="AB23" s="116" t="str">
        <f t="shared" si="6"/>
        <v/>
      </c>
      <c r="AC23" s="116" t="str">
        <f t="shared" si="6"/>
        <v/>
      </c>
      <c r="AD23" s="116">
        <f t="shared" si="6"/>
        <v>20000</v>
      </c>
      <c r="AE23" s="116" t="str">
        <f t="shared" si="6"/>
        <v/>
      </c>
      <c r="AF23" s="119" t="str">
        <f t="shared" si="6"/>
        <v/>
      </c>
      <c r="AG23" s="119" t="str">
        <f t="shared" si="6"/>
        <v/>
      </c>
      <c r="AH23" s="119" t="str">
        <f t="shared" si="6"/>
        <v/>
      </c>
      <c r="AI23" s="119" t="str">
        <f t="shared" si="6"/>
        <v/>
      </c>
      <c r="AJ23" s="119" t="str">
        <f t="shared" si="6"/>
        <v/>
      </c>
      <c r="AK23" s="120" t="str">
        <f t="shared" si="6"/>
        <v/>
      </c>
      <c r="AL23" s="65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</row>
    <row r="24" spans="2:57" ht="30" hidden="1">
      <c r="B24" s="40"/>
      <c r="C24" s="41" t="s">
        <v>6</v>
      </c>
      <c r="D24" s="39" t="s">
        <v>97</v>
      </c>
      <c r="E24" s="41" t="s">
        <v>96</v>
      </c>
      <c r="F24" s="64" t="s">
        <v>453</v>
      </c>
      <c r="G24" s="44"/>
      <c r="H24" s="101" t="s">
        <v>478</v>
      </c>
      <c r="I24" s="45"/>
      <c r="J24" s="36"/>
      <c r="K24" s="102">
        <f t="shared" ca="1" si="1"/>
        <v>2024</v>
      </c>
      <c r="L24" s="36"/>
      <c r="M24" s="37" t="str">
        <f t="shared" si="2"/>
        <v>N/A</v>
      </c>
      <c r="N24" s="48">
        <v>5</v>
      </c>
      <c r="O24" s="45">
        <v>3</v>
      </c>
      <c r="P24" s="45">
        <v>3</v>
      </c>
      <c r="Q24" s="18">
        <f t="shared" si="3"/>
        <v>19.5</v>
      </c>
      <c r="R24" s="40">
        <v>1</v>
      </c>
      <c r="S24" s="51" t="s">
        <v>262</v>
      </c>
      <c r="T24" s="52">
        <v>15000</v>
      </c>
      <c r="U24" s="103">
        <f t="shared" si="4"/>
        <v>15000</v>
      </c>
      <c r="V24" s="68" t="s">
        <v>222</v>
      </c>
      <c r="W24" s="67" t="s">
        <v>179</v>
      </c>
      <c r="X24" s="40">
        <v>2025</v>
      </c>
      <c r="Y24" s="53"/>
      <c r="Z24" s="54" t="str">
        <f t="shared" ref="Z24:AK33" si="7">IF($X24=Z$3,(IF($W24="YES","",+$U24)),"")</f>
        <v/>
      </c>
      <c r="AA24" s="116">
        <f t="shared" si="7"/>
        <v>15000</v>
      </c>
      <c r="AB24" s="116" t="str">
        <f t="shared" si="7"/>
        <v/>
      </c>
      <c r="AC24" s="116" t="str">
        <f t="shared" si="7"/>
        <v/>
      </c>
      <c r="AD24" s="116" t="str">
        <f t="shared" si="7"/>
        <v/>
      </c>
      <c r="AE24" s="116" t="str">
        <f t="shared" si="7"/>
        <v/>
      </c>
      <c r="AF24" s="119" t="str">
        <f t="shared" si="7"/>
        <v/>
      </c>
      <c r="AG24" s="119" t="str">
        <f t="shared" si="7"/>
        <v/>
      </c>
      <c r="AH24" s="119" t="str">
        <f t="shared" si="7"/>
        <v/>
      </c>
      <c r="AI24" s="119" t="str">
        <f t="shared" si="7"/>
        <v/>
      </c>
      <c r="AJ24" s="119" t="str">
        <f t="shared" si="7"/>
        <v/>
      </c>
      <c r="AK24" s="120" t="str">
        <f t="shared" si="7"/>
        <v/>
      </c>
      <c r="AL24" s="65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</row>
    <row r="25" spans="2:57" hidden="1">
      <c r="B25" s="40"/>
      <c r="C25" s="41" t="s">
        <v>1</v>
      </c>
      <c r="D25" s="41" t="s">
        <v>110</v>
      </c>
      <c r="E25" s="41" t="s">
        <v>100</v>
      </c>
      <c r="F25" s="64" t="s">
        <v>190</v>
      </c>
      <c r="G25" s="42"/>
      <c r="H25" s="101"/>
      <c r="I25" s="43" t="s">
        <v>179</v>
      </c>
      <c r="J25" s="36">
        <v>2010</v>
      </c>
      <c r="K25" s="102">
        <f t="shared" ca="1" si="1"/>
        <v>14</v>
      </c>
      <c r="L25" s="36">
        <v>10</v>
      </c>
      <c r="M25" s="37">
        <f t="shared" ca="1" si="2"/>
        <v>-4</v>
      </c>
      <c r="N25" s="48">
        <v>5</v>
      </c>
      <c r="O25" s="45">
        <v>3</v>
      </c>
      <c r="P25" s="45">
        <v>3</v>
      </c>
      <c r="Q25" s="18">
        <f t="shared" si="3"/>
        <v>19.5</v>
      </c>
      <c r="R25" s="40">
        <v>1</v>
      </c>
      <c r="S25" s="51" t="s">
        <v>154</v>
      </c>
      <c r="T25" s="52">
        <v>500</v>
      </c>
      <c r="U25" s="103">
        <f t="shared" si="4"/>
        <v>500</v>
      </c>
      <c r="V25" s="68" t="s">
        <v>222</v>
      </c>
      <c r="W25" s="67" t="s">
        <v>179</v>
      </c>
      <c r="X25" s="40">
        <v>2025</v>
      </c>
      <c r="Y25" s="53"/>
      <c r="Z25" s="54" t="str">
        <f t="shared" si="7"/>
        <v/>
      </c>
      <c r="AA25" s="116">
        <f t="shared" si="7"/>
        <v>500</v>
      </c>
      <c r="AB25" s="116" t="str">
        <f t="shared" si="7"/>
        <v/>
      </c>
      <c r="AC25" s="116" t="str">
        <f t="shared" si="7"/>
        <v/>
      </c>
      <c r="AD25" s="116" t="str">
        <f t="shared" si="7"/>
        <v/>
      </c>
      <c r="AE25" s="116" t="str">
        <f t="shared" si="7"/>
        <v/>
      </c>
      <c r="AF25" s="119" t="str">
        <f t="shared" si="7"/>
        <v/>
      </c>
      <c r="AG25" s="119" t="str">
        <f t="shared" si="7"/>
        <v/>
      </c>
      <c r="AH25" s="119" t="str">
        <f t="shared" si="7"/>
        <v/>
      </c>
      <c r="AI25" s="119" t="str">
        <f t="shared" si="7"/>
        <v/>
      </c>
      <c r="AJ25" s="119" t="str">
        <f t="shared" si="7"/>
        <v/>
      </c>
      <c r="AK25" s="120" t="str">
        <f t="shared" si="7"/>
        <v/>
      </c>
      <c r="AL25" s="65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</row>
    <row r="26" spans="2:57" hidden="1">
      <c r="B26" s="40"/>
      <c r="C26" s="41" t="s">
        <v>8</v>
      </c>
      <c r="D26" s="41" t="s">
        <v>110</v>
      </c>
      <c r="E26" s="41" t="s">
        <v>100</v>
      </c>
      <c r="F26" s="64" t="s">
        <v>392</v>
      </c>
      <c r="G26" s="44">
        <v>101009</v>
      </c>
      <c r="H26" s="101" t="s">
        <v>478</v>
      </c>
      <c r="I26" s="45" t="s">
        <v>178</v>
      </c>
      <c r="J26" s="36">
        <v>1999</v>
      </c>
      <c r="K26" s="102">
        <f t="shared" ca="1" si="1"/>
        <v>25</v>
      </c>
      <c r="L26" s="36">
        <v>24</v>
      </c>
      <c r="M26" s="37">
        <f t="shared" ca="1" si="2"/>
        <v>-1</v>
      </c>
      <c r="N26" s="48">
        <v>4</v>
      </c>
      <c r="O26" s="45">
        <v>4</v>
      </c>
      <c r="P26" s="45">
        <v>2</v>
      </c>
      <c r="Q26" s="19">
        <f t="shared" si="3"/>
        <v>19.2</v>
      </c>
      <c r="R26" s="40">
        <v>1</v>
      </c>
      <c r="S26" s="51" t="s">
        <v>262</v>
      </c>
      <c r="T26" s="52">
        <v>27200</v>
      </c>
      <c r="U26" s="103">
        <f t="shared" si="4"/>
        <v>27200</v>
      </c>
      <c r="V26" s="68" t="s">
        <v>224</v>
      </c>
      <c r="W26" s="67" t="s">
        <v>179</v>
      </c>
      <c r="X26" s="40">
        <v>2026</v>
      </c>
      <c r="Y26" s="53"/>
      <c r="Z26" s="54" t="str">
        <f t="shared" si="7"/>
        <v/>
      </c>
      <c r="AA26" s="116" t="str">
        <f t="shared" si="7"/>
        <v/>
      </c>
      <c r="AB26" s="116">
        <f t="shared" si="7"/>
        <v>27200</v>
      </c>
      <c r="AC26" s="116" t="str">
        <f t="shared" si="7"/>
        <v/>
      </c>
      <c r="AD26" s="116" t="str">
        <f t="shared" si="7"/>
        <v/>
      </c>
      <c r="AE26" s="116" t="str">
        <f t="shared" si="7"/>
        <v/>
      </c>
      <c r="AF26" s="119" t="str">
        <f t="shared" si="7"/>
        <v/>
      </c>
      <c r="AG26" s="119" t="str">
        <f t="shared" si="7"/>
        <v/>
      </c>
      <c r="AH26" s="119" t="str">
        <f t="shared" si="7"/>
        <v/>
      </c>
      <c r="AI26" s="119" t="str">
        <f t="shared" si="7"/>
        <v/>
      </c>
      <c r="AJ26" s="119" t="str">
        <f t="shared" si="7"/>
        <v/>
      </c>
      <c r="AK26" s="120" t="str">
        <f t="shared" si="7"/>
        <v/>
      </c>
      <c r="AL26" s="65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</row>
    <row r="27" spans="2:57" hidden="1">
      <c r="B27" s="40"/>
      <c r="C27" s="41" t="s">
        <v>5</v>
      </c>
      <c r="D27" s="41" t="s">
        <v>110</v>
      </c>
      <c r="E27" s="41" t="s">
        <v>100</v>
      </c>
      <c r="F27" s="64" t="s">
        <v>423</v>
      </c>
      <c r="G27" s="44">
        <v>101008</v>
      </c>
      <c r="H27" s="101" t="s">
        <v>513</v>
      </c>
      <c r="I27" s="45" t="s">
        <v>178</v>
      </c>
      <c r="J27" s="36">
        <v>1993</v>
      </c>
      <c r="K27" s="102">
        <f t="shared" ca="1" si="1"/>
        <v>31</v>
      </c>
      <c r="L27" s="36">
        <v>18</v>
      </c>
      <c r="M27" s="37">
        <f t="shared" ca="1" si="2"/>
        <v>-13</v>
      </c>
      <c r="N27" s="48">
        <v>4</v>
      </c>
      <c r="O27" s="45">
        <v>4</v>
      </c>
      <c r="P27" s="45">
        <v>2</v>
      </c>
      <c r="Q27" s="18">
        <f t="shared" si="3"/>
        <v>19.2</v>
      </c>
      <c r="R27" s="40">
        <v>1</v>
      </c>
      <c r="S27" s="51" t="s">
        <v>262</v>
      </c>
      <c r="T27" s="52">
        <v>8500</v>
      </c>
      <c r="U27" s="103">
        <f t="shared" si="4"/>
        <v>8500</v>
      </c>
      <c r="V27" s="68" t="s">
        <v>222</v>
      </c>
      <c r="W27" s="67" t="s">
        <v>179</v>
      </c>
      <c r="X27" s="40">
        <v>2025</v>
      </c>
      <c r="Y27" s="53"/>
      <c r="Z27" s="54" t="str">
        <f t="shared" si="7"/>
        <v/>
      </c>
      <c r="AA27" s="116">
        <f t="shared" si="7"/>
        <v>8500</v>
      </c>
      <c r="AB27" s="116" t="str">
        <f t="shared" si="7"/>
        <v/>
      </c>
      <c r="AC27" s="116" t="str">
        <f t="shared" si="7"/>
        <v/>
      </c>
      <c r="AD27" s="116" t="str">
        <f t="shared" si="7"/>
        <v/>
      </c>
      <c r="AE27" s="116" t="str">
        <f t="shared" si="7"/>
        <v/>
      </c>
      <c r="AF27" s="119" t="str">
        <f t="shared" si="7"/>
        <v/>
      </c>
      <c r="AG27" s="119" t="str">
        <f t="shared" si="7"/>
        <v/>
      </c>
      <c r="AH27" s="119" t="str">
        <f t="shared" si="7"/>
        <v/>
      </c>
      <c r="AI27" s="119" t="str">
        <f t="shared" si="7"/>
        <v/>
      </c>
      <c r="AJ27" s="119" t="str">
        <f t="shared" si="7"/>
        <v/>
      </c>
      <c r="AK27" s="120" t="str">
        <f t="shared" si="7"/>
        <v/>
      </c>
      <c r="AL27" s="65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</row>
    <row r="28" spans="2:57" ht="30" hidden="1">
      <c r="B28" s="40"/>
      <c r="C28" s="41" t="s">
        <v>8</v>
      </c>
      <c r="D28" s="39" t="s">
        <v>110</v>
      </c>
      <c r="E28" s="41" t="s">
        <v>100</v>
      </c>
      <c r="F28" s="64" t="s">
        <v>393</v>
      </c>
      <c r="G28" s="44"/>
      <c r="H28" s="101"/>
      <c r="I28" s="45" t="s">
        <v>179</v>
      </c>
      <c r="J28" s="36">
        <v>1960</v>
      </c>
      <c r="K28" s="102">
        <f t="shared" ca="1" si="1"/>
        <v>64</v>
      </c>
      <c r="L28" s="36">
        <v>50</v>
      </c>
      <c r="M28" s="37">
        <f t="shared" ca="1" si="2"/>
        <v>-14</v>
      </c>
      <c r="N28" s="48">
        <v>3</v>
      </c>
      <c r="O28" s="45">
        <v>4</v>
      </c>
      <c r="P28" s="45">
        <v>5</v>
      </c>
      <c r="Q28" s="19">
        <f t="shared" si="3"/>
        <v>18</v>
      </c>
      <c r="R28" s="40">
        <v>1</v>
      </c>
      <c r="S28" s="51" t="s">
        <v>262</v>
      </c>
      <c r="T28" s="52">
        <v>85000</v>
      </c>
      <c r="U28" s="103">
        <f t="shared" si="4"/>
        <v>85000</v>
      </c>
      <c r="V28" s="68" t="s">
        <v>222</v>
      </c>
      <c r="W28" s="67" t="s">
        <v>179</v>
      </c>
      <c r="X28" s="40">
        <v>2030</v>
      </c>
      <c r="Y28" s="53"/>
      <c r="Z28" s="54" t="str">
        <f t="shared" si="7"/>
        <v/>
      </c>
      <c r="AA28" s="116" t="str">
        <f t="shared" si="7"/>
        <v/>
      </c>
      <c r="AB28" s="116" t="str">
        <f t="shared" si="7"/>
        <v/>
      </c>
      <c r="AC28" s="116" t="str">
        <f t="shared" si="7"/>
        <v/>
      </c>
      <c r="AD28" s="116" t="str">
        <f t="shared" si="7"/>
        <v/>
      </c>
      <c r="AE28" s="116" t="str">
        <f t="shared" si="7"/>
        <v/>
      </c>
      <c r="AF28" s="119">
        <f t="shared" si="7"/>
        <v>85000</v>
      </c>
      <c r="AG28" s="119" t="str">
        <f t="shared" si="7"/>
        <v/>
      </c>
      <c r="AH28" s="119" t="str">
        <f t="shared" si="7"/>
        <v/>
      </c>
      <c r="AI28" s="119" t="str">
        <f t="shared" si="7"/>
        <v/>
      </c>
      <c r="AJ28" s="119" t="str">
        <f t="shared" si="7"/>
        <v/>
      </c>
      <c r="AK28" s="120" t="str">
        <f t="shared" si="7"/>
        <v/>
      </c>
      <c r="AL28" s="65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</row>
    <row r="29" spans="2:57" hidden="1">
      <c r="B29" s="40"/>
      <c r="C29" s="41" t="s">
        <v>3</v>
      </c>
      <c r="D29" s="41" t="s">
        <v>110</v>
      </c>
      <c r="E29" s="41" t="s">
        <v>100</v>
      </c>
      <c r="F29" s="64" t="s">
        <v>234</v>
      </c>
      <c r="G29" s="42"/>
      <c r="H29" s="101" t="s">
        <v>513</v>
      </c>
      <c r="I29" s="43" t="s">
        <v>178</v>
      </c>
      <c r="J29" s="36">
        <v>1994</v>
      </c>
      <c r="K29" s="102">
        <f t="shared" ca="1" si="1"/>
        <v>30</v>
      </c>
      <c r="L29" s="36">
        <v>18</v>
      </c>
      <c r="M29" s="37">
        <f t="shared" ca="1" si="2"/>
        <v>-12</v>
      </c>
      <c r="N29" s="48">
        <v>4</v>
      </c>
      <c r="O29" s="45">
        <v>3</v>
      </c>
      <c r="P29" s="45">
        <v>5</v>
      </c>
      <c r="Q29" s="18">
        <f t="shared" si="3"/>
        <v>18</v>
      </c>
      <c r="R29" s="40">
        <v>1</v>
      </c>
      <c r="S29" s="51" t="s">
        <v>154</v>
      </c>
      <c r="T29" s="52">
        <v>7500</v>
      </c>
      <c r="U29" s="103">
        <f t="shared" si="4"/>
        <v>7500</v>
      </c>
      <c r="V29" s="68" t="s">
        <v>222</v>
      </c>
      <c r="W29" s="67" t="s">
        <v>179</v>
      </c>
      <c r="X29" s="40">
        <v>2025</v>
      </c>
      <c r="Y29" s="53"/>
      <c r="Z29" s="54" t="str">
        <f t="shared" si="7"/>
        <v/>
      </c>
      <c r="AA29" s="116">
        <f t="shared" si="7"/>
        <v>7500</v>
      </c>
      <c r="AB29" s="116" t="str">
        <f t="shared" si="7"/>
        <v/>
      </c>
      <c r="AC29" s="116" t="str">
        <f t="shared" si="7"/>
        <v/>
      </c>
      <c r="AD29" s="116" t="str">
        <f t="shared" si="7"/>
        <v/>
      </c>
      <c r="AE29" s="116" t="str">
        <f t="shared" si="7"/>
        <v/>
      </c>
      <c r="AF29" s="119" t="str">
        <f t="shared" si="7"/>
        <v/>
      </c>
      <c r="AG29" s="119" t="str">
        <f t="shared" si="7"/>
        <v/>
      </c>
      <c r="AH29" s="119" t="str">
        <f t="shared" si="7"/>
        <v/>
      </c>
      <c r="AI29" s="119" t="str">
        <f t="shared" si="7"/>
        <v/>
      </c>
      <c r="AJ29" s="119" t="str">
        <f t="shared" si="7"/>
        <v/>
      </c>
      <c r="AK29" s="120" t="str">
        <f t="shared" si="7"/>
        <v/>
      </c>
      <c r="AL29" s="65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</row>
    <row r="30" spans="2:57" hidden="1">
      <c r="B30" s="40"/>
      <c r="C30" s="41" t="s">
        <v>3</v>
      </c>
      <c r="D30" s="39" t="s">
        <v>110</v>
      </c>
      <c r="E30" s="41" t="s">
        <v>100</v>
      </c>
      <c r="F30" s="64" t="s">
        <v>235</v>
      </c>
      <c r="G30" s="42"/>
      <c r="H30" s="101" t="s">
        <v>513</v>
      </c>
      <c r="I30" s="43" t="s">
        <v>178</v>
      </c>
      <c r="J30" s="36">
        <v>1994</v>
      </c>
      <c r="K30" s="102">
        <f t="shared" ca="1" si="1"/>
        <v>30</v>
      </c>
      <c r="L30" s="36">
        <v>18</v>
      </c>
      <c r="M30" s="37">
        <f t="shared" ca="1" si="2"/>
        <v>-12</v>
      </c>
      <c r="N30" s="48">
        <v>4</v>
      </c>
      <c r="O30" s="45">
        <v>3</v>
      </c>
      <c r="P30" s="45">
        <v>5</v>
      </c>
      <c r="Q30" s="18">
        <f t="shared" si="3"/>
        <v>18</v>
      </c>
      <c r="R30" s="40">
        <v>1</v>
      </c>
      <c r="S30" s="51" t="s">
        <v>154</v>
      </c>
      <c r="T30" s="52">
        <v>7500</v>
      </c>
      <c r="U30" s="103">
        <f t="shared" si="4"/>
        <v>7500</v>
      </c>
      <c r="V30" s="68" t="s">
        <v>222</v>
      </c>
      <c r="W30" s="67" t="s">
        <v>179</v>
      </c>
      <c r="X30" s="40">
        <v>2025</v>
      </c>
      <c r="Y30" s="53"/>
      <c r="Z30" s="54" t="str">
        <f t="shared" si="7"/>
        <v/>
      </c>
      <c r="AA30" s="116">
        <f t="shared" si="7"/>
        <v>7500</v>
      </c>
      <c r="AB30" s="116" t="str">
        <f t="shared" si="7"/>
        <v/>
      </c>
      <c r="AC30" s="116" t="str">
        <f t="shared" si="7"/>
        <v/>
      </c>
      <c r="AD30" s="116" t="str">
        <f t="shared" si="7"/>
        <v/>
      </c>
      <c r="AE30" s="116" t="str">
        <f t="shared" si="7"/>
        <v/>
      </c>
      <c r="AF30" s="119" t="str">
        <f t="shared" si="7"/>
        <v/>
      </c>
      <c r="AG30" s="119" t="str">
        <f t="shared" si="7"/>
        <v/>
      </c>
      <c r="AH30" s="119" t="str">
        <f t="shared" si="7"/>
        <v/>
      </c>
      <c r="AI30" s="119" t="str">
        <f t="shared" si="7"/>
        <v/>
      </c>
      <c r="AJ30" s="119" t="str">
        <f t="shared" si="7"/>
        <v/>
      </c>
      <c r="AK30" s="120" t="str">
        <f t="shared" si="7"/>
        <v/>
      </c>
      <c r="AL30" s="65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</row>
    <row r="31" spans="2:57" hidden="1">
      <c r="B31" s="40"/>
      <c r="C31" s="41" t="s">
        <v>3</v>
      </c>
      <c r="D31" s="39" t="s">
        <v>99</v>
      </c>
      <c r="E31" s="41" t="s">
        <v>116</v>
      </c>
      <c r="F31" s="64" t="s">
        <v>233</v>
      </c>
      <c r="G31" s="42"/>
      <c r="H31" s="101" t="s">
        <v>491</v>
      </c>
      <c r="I31" s="43" t="s">
        <v>178</v>
      </c>
      <c r="J31" s="36">
        <v>1994</v>
      </c>
      <c r="K31" s="102">
        <f t="shared" ca="1" si="1"/>
        <v>30</v>
      </c>
      <c r="L31" s="36">
        <v>12</v>
      </c>
      <c r="M31" s="37">
        <f t="shared" ca="1" si="2"/>
        <v>-18</v>
      </c>
      <c r="N31" s="48">
        <v>5</v>
      </c>
      <c r="O31" s="45">
        <v>3</v>
      </c>
      <c r="P31" s="45">
        <v>2</v>
      </c>
      <c r="Q31" s="18">
        <f t="shared" si="3"/>
        <v>18</v>
      </c>
      <c r="R31" s="40">
        <v>1</v>
      </c>
      <c r="S31" s="51" t="s">
        <v>154</v>
      </c>
      <c r="T31" s="52">
        <v>2000</v>
      </c>
      <c r="U31" s="103">
        <f t="shared" si="4"/>
        <v>2000</v>
      </c>
      <c r="V31" s="68" t="s">
        <v>224</v>
      </c>
      <c r="W31" s="67" t="s">
        <v>179</v>
      </c>
      <c r="X31" s="40">
        <v>2025</v>
      </c>
      <c r="Y31" s="53"/>
      <c r="Z31" s="54" t="str">
        <f t="shared" si="7"/>
        <v/>
      </c>
      <c r="AA31" s="116">
        <f t="shared" si="7"/>
        <v>2000</v>
      </c>
      <c r="AB31" s="116" t="str">
        <f t="shared" si="7"/>
        <v/>
      </c>
      <c r="AC31" s="116" t="str">
        <f t="shared" si="7"/>
        <v/>
      </c>
      <c r="AD31" s="116" t="str">
        <f t="shared" si="7"/>
        <v/>
      </c>
      <c r="AE31" s="116" t="str">
        <f t="shared" si="7"/>
        <v/>
      </c>
      <c r="AF31" s="119" t="str">
        <f t="shared" si="7"/>
        <v/>
      </c>
      <c r="AG31" s="119" t="str">
        <f t="shared" si="7"/>
        <v/>
      </c>
      <c r="AH31" s="119" t="str">
        <f t="shared" si="7"/>
        <v/>
      </c>
      <c r="AI31" s="119" t="str">
        <f t="shared" si="7"/>
        <v/>
      </c>
      <c r="AJ31" s="119" t="str">
        <f t="shared" si="7"/>
        <v/>
      </c>
      <c r="AK31" s="120" t="str">
        <f t="shared" si="7"/>
        <v/>
      </c>
      <c r="AL31" s="65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</row>
    <row r="32" spans="2:57" hidden="1">
      <c r="B32" s="40"/>
      <c r="C32" s="41" t="s">
        <v>3</v>
      </c>
      <c r="D32" s="39" t="s">
        <v>110</v>
      </c>
      <c r="E32" s="41" t="s">
        <v>100</v>
      </c>
      <c r="F32" s="64" t="s">
        <v>249</v>
      </c>
      <c r="G32" s="44"/>
      <c r="H32" s="101" t="s">
        <v>513</v>
      </c>
      <c r="I32" s="45"/>
      <c r="J32" s="36"/>
      <c r="K32" s="102">
        <f t="shared" ca="1" si="1"/>
        <v>2024</v>
      </c>
      <c r="L32" s="36"/>
      <c r="M32" s="37" t="str">
        <f t="shared" si="2"/>
        <v>N/A</v>
      </c>
      <c r="N32" s="48">
        <v>5</v>
      </c>
      <c r="O32" s="45">
        <v>3</v>
      </c>
      <c r="P32" s="45">
        <v>2</v>
      </c>
      <c r="Q32" s="18">
        <f t="shared" si="3"/>
        <v>18</v>
      </c>
      <c r="R32" s="40">
        <v>1</v>
      </c>
      <c r="S32" s="51" t="s">
        <v>262</v>
      </c>
      <c r="T32" s="52">
        <v>1000</v>
      </c>
      <c r="U32" s="103">
        <f t="shared" si="4"/>
        <v>1000</v>
      </c>
      <c r="V32" s="68" t="s">
        <v>222</v>
      </c>
      <c r="W32" s="67" t="s">
        <v>179</v>
      </c>
      <c r="X32" s="40">
        <v>2025</v>
      </c>
      <c r="Y32" s="53"/>
      <c r="Z32" s="54" t="str">
        <f t="shared" si="7"/>
        <v/>
      </c>
      <c r="AA32" s="116">
        <f t="shared" si="7"/>
        <v>1000</v>
      </c>
      <c r="AB32" s="116" t="str">
        <f t="shared" si="7"/>
        <v/>
      </c>
      <c r="AC32" s="116" t="str">
        <f t="shared" si="7"/>
        <v/>
      </c>
      <c r="AD32" s="116" t="str">
        <f t="shared" si="7"/>
        <v/>
      </c>
      <c r="AE32" s="116" t="str">
        <f t="shared" si="7"/>
        <v/>
      </c>
      <c r="AF32" s="119" t="str">
        <f t="shared" si="7"/>
        <v/>
      </c>
      <c r="AG32" s="119" t="str">
        <f t="shared" si="7"/>
        <v/>
      </c>
      <c r="AH32" s="119" t="str">
        <f t="shared" si="7"/>
        <v/>
      </c>
      <c r="AI32" s="119" t="str">
        <f t="shared" si="7"/>
        <v/>
      </c>
      <c r="AJ32" s="119" t="str">
        <f t="shared" si="7"/>
        <v/>
      </c>
      <c r="AK32" s="120" t="str">
        <f t="shared" si="7"/>
        <v/>
      </c>
      <c r="AL32" s="65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</row>
    <row r="33" spans="2:57" hidden="1">
      <c r="B33" s="40"/>
      <c r="C33" s="41" t="s">
        <v>5</v>
      </c>
      <c r="D33" s="41" t="s">
        <v>99</v>
      </c>
      <c r="E33" s="41" t="s">
        <v>116</v>
      </c>
      <c r="F33" s="64" t="s">
        <v>427</v>
      </c>
      <c r="G33" s="44">
        <v>101003</v>
      </c>
      <c r="H33" s="101" t="s">
        <v>491</v>
      </c>
      <c r="I33" s="45" t="s">
        <v>178</v>
      </c>
      <c r="J33" s="36">
        <v>2010</v>
      </c>
      <c r="K33" s="102">
        <f t="shared" ca="1" si="1"/>
        <v>14</v>
      </c>
      <c r="L33" s="36">
        <v>12</v>
      </c>
      <c r="M33" s="37">
        <f t="shared" ca="1" si="2"/>
        <v>-2</v>
      </c>
      <c r="N33" s="48">
        <v>4</v>
      </c>
      <c r="O33" s="45">
        <v>3</v>
      </c>
      <c r="P33" s="45">
        <v>4</v>
      </c>
      <c r="Q33" s="18">
        <f t="shared" si="3"/>
        <v>16.799999999999997</v>
      </c>
      <c r="R33" s="40">
        <v>1</v>
      </c>
      <c r="S33" s="51" t="s">
        <v>262</v>
      </c>
      <c r="T33" s="52">
        <v>3000</v>
      </c>
      <c r="U33" s="103">
        <f t="shared" si="4"/>
        <v>3000</v>
      </c>
      <c r="V33" s="68" t="s">
        <v>222</v>
      </c>
      <c r="W33" s="67" t="s">
        <v>179</v>
      </c>
      <c r="X33" s="40">
        <v>2024</v>
      </c>
      <c r="Y33" s="53"/>
      <c r="Z33" s="54">
        <f t="shared" si="7"/>
        <v>3000</v>
      </c>
      <c r="AA33" s="116" t="str">
        <f t="shared" si="7"/>
        <v/>
      </c>
      <c r="AB33" s="116" t="str">
        <f t="shared" si="7"/>
        <v/>
      </c>
      <c r="AC33" s="116" t="str">
        <f t="shared" si="7"/>
        <v/>
      </c>
      <c r="AD33" s="116" t="str">
        <f t="shared" si="7"/>
        <v/>
      </c>
      <c r="AE33" s="116" t="str">
        <f t="shared" si="7"/>
        <v/>
      </c>
      <c r="AF33" s="119" t="str">
        <f t="shared" si="7"/>
        <v/>
      </c>
      <c r="AG33" s="119" t="str">
        <f t="shared" si="7"/>
        <v/>
      </c>
      <c r="AH33" s="119" t="str">
        <f t="shared" si="7"/>
        <v/>
      </c>
      <c r="AI33" s="119" t="str">
        <f t="shared" si="7"/>
        <v/>
      </c>
      <c r="AJ33" s="119" t="str">
        <f t="shared" si="7"/>
        <v/>
      </c>
      <c r="AK33" s="120" t="str">
        <f t="shared" si="7"/>
        <v/>
      </c>
      <c r="AL33" s="65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</row>
    <row r="34" spans="2:57" hidden="1">
      <c r="B34" s="40"/>
      <c r="C34" s="41" t="s">
        <v>3</v>
      </c>
      <c r="D34" s="41" t="s">
        <v>468</v>
      </c>
      <c r="E34" s="41" t="s">
        <v>141</v>
      </c>
      <c r="F34" s="64" t="s">
        <v>319</v>
      </c>
      <c r="G34" s="44"/>
      <c r="H34" s="101"/>
      <c r="I34" s="45"/>
      <c r="J34" s="36"/>
      <c r="K34" s="102">
        <f t="shared" ca="1" si="1"/>
        <v>2024</v>
      </c>
      <c r="L34" s="36"/>
      <c r="M34" s="37" t="str">
        <f t="shared" si="2"/>
        <v>N/A</v>
      </c>
      <c r="N34" s="48">
        <v>5</v>
      </c>
      <c r="O34" s="45">
        <v>3</v>
      </c>
      <c r="P34" s="45">
        <v>1</v>
      </c>
      <c r="Q34" s="18">
        <f t="shared" si="3"/>
        <v>16.5</v>
      </c>
      <c r="R34" s="40">
        <v>1</v>
      </c>
      <c r="S34" s="51" t="s">
        <v>154</v>
      </c>
      <c r="T34" s="52">
        <v>500</v>
      </c>
      <c r="U34" s="103">
        <f t="shared" si="4"/>
        <v>500</v>
      </c>
      <c r="V34" s="68" t="s">
        <v>222</v>
      </c>
      <c r="W34" s="67" t="s">
        <v>179</v>
      </c>
      <c r="X34" s="40">
        <v>2025</v>
      </c>
      <c r="Y34" s="53"/>
      <c r="Z34" s="54" t="str">
        <f t="shared" ref="Z34:AK43" si="8">IF($X34=Z$3,(IF($W34="YES","",+$U34)),"")</f>
        <v/>
      </c>
      <c r="AA34" s="116">
        <f t="shared" si="8"/>
        <v>500</v>
      </c>
      <c r="AB34" s="116" t="str">
        <f t="shared" si="8"/>
        <v/>
      </c>
      <c r="AC34" s="116" t="str">
        <f t="shared" si="8"/>
        <v/>
      </c>
      <c r="AD34" s="116" t="str">
        <f t="shared" si="8"/>
        <v/>
      </c>
      <c r="AE34" s="116" t="str">
        <f t="shared" si="8"/>
        <v/>
      </c>
      <c r="AF34" s="119" t="str">
        <f t="shared" si="8"/>
        <v/>
      </c>
      <c r="AG34" s="119" t="str">
        <f t="shared" si="8"/>
        <v/>
      </c>
      <c r="AH34" s="119" t="str">
        <f t="shared" si="8"/>
        <v/>
      </c>
      <c r="AI34" s="119" t="str">
        <f t="shared" si="8"/>
        <v/>
      </c>
      <c r="AJ34" s="119" t="str">
        <f t="shared" si="8"/>
        <v/>
      </c>
      <c r="AK34" s="120" t="str">
        <f t="shared" si="8"/>
        <v/>
      </c>
      <c r="AL34" s="65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</row>
    <row r="35" spans="2:57" hidden="1">
      <c r="B35" s="40"/>
      <c r="C35" s="41" t="s">
        <v>1</v>
      </c>
      <c r="D35" s="41" t="s">
        <v>110</v>
      </c>
      <c r="E35" s="41" t="s">
        <v>101</v>
      </c>
      <c r="F35" s="64" t="s">
        <v>186</v>
      </c>
      <c r="G35" s="42"/>
      <c r="H35" s="101" t="s">
        <v>517</v>
      </c>
      <c r="I35" s="43" t="s">
        <v>178</v>
      </c>
      <c r="J35" s="36">
        <v>1955</v>
      </c>
      <c r="K35" s="102">
        <f t="shared" ca="1" si="1"/>
        <v>69</v>
      </c>
      <c r="L35" s="36">
        <v>25</v>
      </c>
      <c r="M35" s="37">
        <f t="shared" ca="1" si="2"/>
        <v>-44</v>
      </c>
      <c r="N35" s="48">
        <v>3</v>
      </c>
      <c r="O35" s="45">
        <v>4</v>
      </c>
      <c r="P35" s="45">
        <v>3</v>
      </c>
      <c r="Q35" s="18">
        <f t="shared" si="3"/>
        <v>15.600000000000001</v>
      </c>
      <c r="R35" s="40">
        <v>17</v>
      </c>
      <c r="S35" s="51" t="s">
        <v>154</v>
      </c>
      <c r="T35" s="52">
        <v>15000</v>
      </c>
      <c r="U35" s="103">
        <f t="shared" si="4"/>
        <v>255000</v>
      </c>
      <c r="V35" s="68" t="s">
        <v>224</v>
      </c>
      <c r="W35" s="67" t="s">
        <v>179</v>
      </c>
      <c r="X35" s="40">
        <v>2027</v>
      </c>
      <c r="Y35" s="53"/>
      <c r="Z35" s="54" t="str">
        <f t="shared" si="8"/>
        <v/>
      </c>
      <c r="AA35" s="116" t="str">
        <f t="shared" si="8"/>
        <v/>
      </c>
      <c r="AB35" s="116" t="str">
        <f t="shared" si="8"/>
        <v/>
      </c>
      <c r="AC35" s="116">
        <f t="shared" si="8"/>
        <v>255000</v>
      </c>
      <c r="AD35" s="116" t="str">
        <f t="shared" si="8"/>
        <v/>
      </c>
      <c r="AE35" s="116" t="str">
        <f t="shared" si="8"/>
        <v/>
      </c>
      <c r="AF35" s="119" t="str">
        <f t="shared" si="8"/>
        <v/>
      </c>
      <c r="AG35" s="119" t="str">
        <f t="shared" si="8"/>
        <v/>
      </c>
      <c r="AH35" s="119" t="str">
        <f t="shared" si="8"/>
        <v/>
      </c>
      <c r="AI35" s="119" t="str">
        <f t="shared" si="8"/>
        <v/>
      </c>
      <c r="AJ35" s="119" t="str">
        <f t="shared" si="8"/>
        <v/>
      </c>
      <c r="AK35" s="120" t="str">
        <f t="shared" si="8"/>
        <v/>
      </c>
      <c r="AL35" s="65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</row>
    <row r="36" spans="2:57" hidden="1">
      <c r="B36" s="40" t="s">
        <v>165</v>
      </c>
      <c r="C36" s="41" t="s">
        <v>1</v>
      </c>
      <c r="D36" s="41" t="s">
        <v>97</v>
      </c>
      <c r="E36" s="41" t="s">
        <v>98</v>
      </c>
      <c r="F36" s="64" t="s">
        <v>170</v>
      </c>
      <c r="G36" s="43"/>
      <c r="H36" s="101"/>
      <c r="I36" s="43"/>
      <c r="J36" s="36">
        <v>2000</v>
      </c>
      <c r="K36" s="102">
        <f t="shared" ref="K36:K58" ca="1" si="9">YEAR(TODAY())-J36</f>
        <v>24</v>
      </c>
      <c r="L36" s="36">
        <v>30</v>
      </c>
      <c r="M36" s="37">
        <f t="shared" ca="1" si="2"/>
        <v>6</v>
      </c>
      <c r="N36" s="48">
        <v>4</v>
      </c>
      <c r="O36" s="45">
        <v>3</v>
      </c>
      <c r="P36" s="45">
        <v>3</v>
      </c>
      <c r="Q36" s="18">
        <f t="shared" si="3"/>
        <v>15.600000000000001</v>
      </c>
      <c r="R36" s="40">
        <v>16500</v>
      </c>
      <c r="S36" s="51" t="s">
        <v>200</v>
      </c>
      <c r="T36" s="52">
        <v>13</v>
      </c>
      <c r="U36" s="103">
        <f t="shared" si="4"/>
        <v>214500</v>
      </c>
      <c r="V36" s="68" t="s">
        <v>222</v>
      </c>
      <c r="W36" s="67" t="s">
        <v>179</v>
      </c>
      <c r="X36" s="40">
        <v>2030</v>
      </c>
      <c r="Y36" s="53"/>
      <c r="Z36" s="54" t="str">
        <f t="shared" si="8"/>
        <v/>
      </c>
      <c r="AA36" s="116" t="str">
        <f t="shared" si="8"/>
        <v/>
      </c>
      <c r="AB36" s="116" t="str">
        <f t="shared" si="8"/>
        <v/>
      </c>
      <c r="AC36" s="116" t="str">
        <f t="shared" si="8"/>
        <v/>
      </c>
      <c r="AD36" s="116" t="str">
        <f t="shared" si="8"/>
        <v/>
      </c>
      <c r="AE36" s="116" t="str">
        <f t="shared" si="8"/>
        <v/>
      </c>
      <c r="AF36" s="119">
        <f t="shared" si="8"/>
        <v>214500</v>
      </c>
      <c r="AG36" s="119" t="str">
        <f t="shared" si="8"/>
        <v/>
      </c>
      <c r="AH36" s="119" t="str">
        <f t="shared" si="8"/>
        <v/>
      </c>
      <c r="AI36" s="119" t="str">
        <f t="shared" si="8"/>
        <v/>
      </c>
      <c r="AJ36" s="119" t="str">
        <f t="shared" si="8"/>
        <v/>
      </c>
      <c r="AK36" s="120" t="str">
        <f t="shared" si="8"/>
        <v/>
      </c>
      <c r="AL36" s="65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</row>
    <row r="37" spans="2:57" hidden="1">
      <c r="B37" s="40"/>
      <c r="C37" s="41" t="s">
        <v>6</v>
      </c>
      <c r="D37" s="41" t="s">
        <v>97</v>
      </c>
      <c r="E37" s="41" t="s">
        <v>98</v>
      </c>
      <c r="F37" s="64" t="s">
        <v>338</v>
      </c>
      <c r="G37" s="44"/>
      <c r="H37" s="101"/>
      <c r="I37" s="45"/>
      <c r="J37" s="36"/>
      <c r="K37" s="102">
        <f t="shared" ca="1" si="9"/>
        <v>2024</v>
      </c>
      <c r="L37" s="36"/>
      <c r="M37" s="37" t="str">
        <f t="shared" si="2"/>
        <v>N/A</v>
      </c>
      <c r="N37" s="48">
        <v>4</v>
      </c>
      <c r="O37" s="45">
        <v>3</v>
      </c>
      <c r="P37" s="45">
        <v>3</v>
      </c>
      <c r="Q37" s="18">
        <f t="shared" si="3"/>
        <v>15.600000000000001</v>
      </c>
      <c r="R37" s="40">
        <v>1</v>
      </c>
      <c r="S37" s="51" t="s">
        <v>262</v>
      </c>
      <c r="T37" s="52">
        <v>25000</v>
      </c>
      <c r="U37" s="103">
        <f t="shared" si="4"/>
        <v>25000</v>
      </c>
      <c r="V37" s="68" t="s">
        <v>222</v>
      </c>
      <c r="W37" s="67" t="s">
        <v>179</v>
      </c>
      <c r="X37" s="40">
        <v>2025</v>
      </c>
      <c r="Y37" s="53"/>
      <c r="Z37" s="54" t="str">
        <f t="shared" si="8"/>
        <v/>
      </c>
      <c r="AA37" s="116">
        <f t="shared" si="8"/>
        <v>25000</v>
      </c>
      <c r="AB37" s="116" t="str">
        <f t="shared" si="8"/>
        <v/>
      </c>
      <c r="AC37" s="116" t="str">
        <f t="shared" si="8"/>
        <v/>
      </c>
      <c r="AD37" s="116" t="str">
        <f t="shared" si="8"/>
        <v/>
      </c>
      <c r="AE37" s="116" t="str">
        <f t="shared" si="8"/>
        <v/>
      </c>
      <c r="AF37" s="119" t="str">
        <f t="shared" si="8"/>
        <v/>
      </c>
      <c r="AG37" s="119" t="str">
        <f t="shared" si="8"/>
        <v/>
      </c>
      <c r="AH37" s="119" t="str">
        <f t="shared" si="8"/>
        <v/>
      </c>
      <c r="AI37" s="119" t="str">
        <f t="shared" si="8"/>
        <v/>
      </c>
      <c r="AJ37" s="119" t="str">
        <f t="shared" si="8"/>
        <v/>
      </c>
      <c r="AK37" s="120" t="str">
        <f t="shared" si="8"/>
        <v/>
      </c>
      <c r="AL37" s="65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</row>
    <row r="38" spans="2:57" hidden="1">
      <c r="B38" s="40" t="s">
        <v>157</v>
      </c>
      <c r="C38" s="41" t="s">
        <v>0</v>
      </c>
      <c r="D38" s="41" t="s">
        <v>110</v>
      </c>
      <c r="E38" s="41" t="s">
        <v>102</v>
      </c>
      <c r="F38" s="64" t="s">
        <v>155</v>
      </c>
      <c r="G38" s="88">
        <v>101135</v>
      </c>
      <c r="H38" s="101" t="s">
        <v>484</v>
      </c>
      <c r="I38" s="43" t="s">
        <v>178</v>
      </c>
      <c r="J38" s="36">
        <v>2002</v>
      </c>
      <c r="K38" s="102">
        <f t="shared" ca="1" si="9"/>
        <v>22</v>
      </c>
      <c r="L38" s="36">
        <v>20</v>
      </c>
      <c r="M38" s="37">
        <f t="shared" ca="1" si="2"/>
        <v>-2</v>
      </c>
      <c r="N38" s="48">
        <v>4</v>
      </c>
      <c r="O38" s="45">
        <v>3</v>
      </c>
      <c r="P38" s="45">
        <v>3</v>
      </c>
      <c r="Q38" s="18">
        <f t="shared" si="3"/>
        <v>15.600000000000001</v>
      </c>
      <c r="R38" s="40">
        <v>1</v>
      </c>
      <c r="S38" s="51" t="s">
        <v>154</v>
      </c>
      <c r="T38" s="52">
        <v>20000</v>
      </c>
      <c r="U38" s="103">
        <f t="shared" si="4"/>
        <v>20000</v>
      </c>
      <c r="V38" s="68" t="s">
        <v>222</v>
      </c>
      <c r="W38" s="67" t="s">
        <v>179</v>
      </c>
      <c r="X38" s="40">
        <v>2026</v>
      </c>
      <c r="Y38" s="53"/>
      <c r="Z38" s="54" t="str">
        <f t="shared" si="8"/>
        <v/>
      </c>
      <c r="AA38" s="116" t="str">
        <f t="shared" si="8"/>
        <v/>
      </c>
      <c r="AB38" s="116">
        <f t="shared" si="8"/>
        <v>20000</v>
      </c>
      <c r="AC38" s="116" t="str">
        <f t="shared" si="8"/>
        <v/>
      </c>
      <c r="AD38" s="116" t="str">
        <f t="shared" si="8"/>
        <v/>
      </c>
      <c r="AE38" s="116" t="str">
        <f t="shared" si="8"/>
        <v/>
      </c>
      <c r="AF38" s="119" t="str">
        <f t="shared" si="8"/>
        <v/>
      </c>
      <c r="AG38" s="119" t="str">
        <f t="shared" si="8"/>
        <v/>
      </c>
      <c r="AH38" s="119" t="str">
        <f t="shared" si="8"/>
        <v/>
      </c>
      <c r="AI38" s="119" t="str">
        <f t="shared" si="8"/>
        <v/>
      </c>
      <c r="AJ38" s="119" t="str">
        <f t="shared" si="8"/>
        <v/>
      </c>
      <c r="AK38" s="120" t="str">
        <f t="shared" si="8"/>
        <v/>
      </c>
      <c r="AL38" s="65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</row>
    <row r="39" spans="2:57" hidden="1">
      <c r="B39" s="40"/>
      <c r="C39" s="41" t="s">
        <v>4</v>
      </c>
      <c r="D39" s="41" t="s">
        <v>110</v>
      </c>
      <c r="E39" s="41" t="s">
        <v>100</v>
      </c>
      <c r="F39" s="64" t="s">
        <v>324</v>
      </c>
      <c r="G39" s="44"/>
      <c r="H39" s="101"/>
      <c r="I39" s="45" t="s">
        <v>179</v>
      </c>
      <c r="J39" s="36">
        <v>1960</v>
      </c>
      <c r="K39" s="102">
        <f t="shared" ca="1" si="9"/>
        <v>64</v>
      </c>
      <c r="L39" s="36">
        <v>50</v>
      </c>
      <c r="M39" s="37">
        <f t="shared" ca="1" si="2"/>
        <v>-14</v>
      </c>
      <c r="N39" s="48">
        <v>3</v>
      </c>
      <c r="O39" s="45">
        <v>4</v>
      </c>
      <c r="P39" s="45">
        <v>3</v>
      </c>
      <c r="Q39" s="18">
        <f t="shared" si="3"/>
        <v>15.600000000000001</v>
      </c>
      <c r="R39" s="40">
        <v>1</v>
      </c>
      <c r="S39" s="51" t="s">
        <v>262</v>
      </c>
      <c r="T39" s="52">
        <v>15000</v>
      </c>
      <c r="U39" s="103">
        <f t="shared" si="4"/>
        <v>15000</v>
      </c>
      <c r="V39" s="68" t="s">
        <v>222</v>
      </c>
      <c r="W39" s="67" t="s">
        <v>179</v>
      </c>
      <c r="X39" s="40">
        <v>2028</v>
      </c>
      <c r="Y39" s="53"/>
      <c r="Z39" s="54" t="str">
        <f t="shared" si="8"/>
        <v/>
      </c>
      <c r="AA39" s="116" t="str">
        <f t="shared" si="8"/>
        <v/>
      </c>
      <c r="AB39" s="116" t="str">
        <f t="shared" si="8"/>
        <v/>
      </c>
      <c r="AC39" s="116" t="str">
        <f t="shared" si="8"/>
        <v/>
      </c>
      <c r="AD39" s="116">
        <f t="shared" si="8"/>
        <v>15000</v>
      </c>
      <c r="AE39" s="116" t="str">
        <f t="shared" si="8"/>
        <v/>
      </c>
      <c r="AF39" s="119" t="str">
        <f t="shared" si="8"/>
        <v/>
      </c>
      <c r="AG39" s="119" t="str">
        <f t="shared" si="8"/>
        <v/>
      </c>
      <c r="AH39" s="119" t="str">
        <f t="shared" si="8"/>
        <v/>
      </c>
      <c r="AI39" s="119" t="str">
        <f t="shared" si="8"/>
        <v/>
      </c>
      <c r="AJ39" s="119" t="str">
        <f t="shared" si="8"/>
        <v/>
      </c>
      <c r="AK39" s="120" t="str">
        <f t="shared" si="8"/>
        <v/>
      </c>
      <c r="AL39" s="65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</row>
    <row r="40" spans="2:57" hidden="1">
      <c r="B40" s="40"/>
      <c r="C40" s="41" t="s">
        <v>5</v>
      </c>
      <c r="D40" s="41" t="s">
        <v>99</v>
      </c>
      <c r="E40" s="41" t="s">
        <v>116</v>
      </c>
      <c r="F40" s="64" t="s">
        <v>429</v>
      </c>
      <c r="G40" s="44">
        <v>101001</v>
      </c>
      <c r="H40" s="101" t="s">
        <v>491</v>
      </c>
      <c r="I40" s="45" t="s">
        <v>178</v>
      </c>
      <c r="J40" s="36">
        <v>1998</v>
      </c>
      <c r="K40" s="102">
        <f t="shared" ca="1" si="9"/>
        <v>26</v>
      </c>
      <c r="L40" s="36">
        <v>12</v>
      </c>
      <c r="M40" s="37">
        <f t="shared" ca="1" si="2"/>
        <v>-14</v>
      </c>
      <c r="N40" s="48">
        <v>4</v>
      </c>
      <c r="O40" s="45">
        <v>3</v>
      </c>
      <c r="P40" s="45">
        <v>3</v>
      </c>
      <c r="Q40" s="18">
        <f t="shared" si="3"/>
        <v>15.600000000000001</v>
      </c>
      <c r="R40" s="40">
        <v>1</v>
      </c>
      <c r="S40" s="51" t="s">
        <v>262</v>
      </c>
      <c r="T40" s="52">
        <v>3000</v>
      </c>
      <c r="U40" s="103">
        <f t="shared" si="4"/>
        <v>3000</v>
      </c>
      <c r="V40" s="68" t="s">
        <v>222</v>
      </c>
      <c r="W40" s="67" t="s">
        <v>179</v>
      </c>
      <c r="X40" s="40">
        <v>2024</v>
      </c>
      <c r="Y40" s="53"/>
      <c r="Z40" s="54">
        <f t="shared" si="8"/>
        <v>3000</v>
      </c>
      <c r="AA40" s="116" t="str">
        <f t="shared" si="8"/>
        <v/>
      </c>
      <c r="AB40" s="116" t="str">
        <f t="shared" si="8"/>
        <v/>
      </c>
      <c r="AC40" s="116" t="str">
        <f t="shared" si="8"/>
        <v/>
      </c>
      <c r="AD40" s="116" t="str">
        <f t="shared" si="8"/>
        <v/>
      </c>
      <c r="AE40" s="116" t="str">
        <f t="shared" si="8"/>
        <v/>
      </c>
      <c r="AF40" s="119" t="str">
        <f t="shared" si="8"/>
        <v/>
      </c>
      <c r="AG40" s="119" t="str">
        <f t="shared" si="8"/>
        <v/>
      </c>
      <c r="AH40" s="119" t="str">
        <f t="shared" si="8"/>
        <v/>
      </c>
      <c r="AI40" s="119" t="str">
        <f t="shared" si="8"/>
        <v/>
      </c>
      <c r="AJ40" s="119" t="str">
        <f t="shared" si="8"/>
        <v/>
      </c>
      <c r="AK40" s="120" t="str">
        <f t="shared" si="8"/>
        <v/>
      </c>
      <c r="AL40" s="65" t="s">
        <v>169</v>
      </c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</row>
    <row r="41" spans="2:57" hidden="1">
      <c r="B41" s="40"/>
      <c r="C41" s="41" t="s">
        <v>5</v>
      </c>
      <c r="D41" s="41" t="s">
        <v>99</v>
      </c>
      <c r="E41" s="41" t="s">
        <v>116</v>
      </c>
      <c r="F41" s="64" t="s">
        <v>428</v>
      </c>
      <c r="G41" s="44">
        <v>101002</v>
      </c>
      <c r="H41" s="101" t="s">
        <v>491</v>
      </c>
      <c r="I41" s="45" t="s">
        <v>178</v>
      </c>
      <c r="J41" s="36">
        <v>1998</v>
      </c>
      <c r="K41" s="102">
        <f t="shared" ca="1" si="9"/>
        <v>26</v>
      </c>
      <c r="L41" s="36">
        <v>12</v>
      </c>
      <c r="M41" s="37">
        <f t="shared" ca="1" si="2"/>
        <v>-14</v>
      </c>
      <c r="N41" s="48">
        <v>4</v>
      </c>
      <c r="O41" s="45">
        <v>3</v>
      </c>
      <c r="P41" s="45">
        <v>3</v>
      </c>
      <c r="Q41" s="18">
        <f t="shared" si="3"/>
        <v>15.600000000000001</v>
      </c>
      <c r="R41" s="40">
        <v>1</v>
      </c>
      <c r="S41" s="51" t="s">
        <v>262</v>
      </c>
      <c r="T41" s="52">
        <v>3000</v>
      </c>
      <c r="U41" s="103">
        <f t="shared" si="4"/>
        <v>3000</v>
      </c>
      <c r="V41" s="68" t="s">
        <v>222</v>
      </c>
      <c r="W41" s="67" t="s">
        <v>179</v>
      </c>
      <c r="X41" s="40">
        <v>2024</v>
      </c>
      <c r="Y41" s="53"/>
      <c r="Z41" s="54">
        <f t="shared" si="8"/>
        <v>3000</v>
      </c>
      <c r="AA41" s="116" t="str">
        <f t="shared" si="8"/>
        <v/>
      </c>
      <c r="AB41" s="116" t="str">
        <f t="shared" si="8"/>
        <v/>
      </c>
      <c r="AC41" s="116" t="str">
        <f t="shared" si="8"/>
        <v/>
      </c>
      <c r="AD41" s="116" t="str">
        <f t="shared" si="8"/>
        <v/>
      </c>
      <c r="AE41" s="116" t="str">
        <f t="shared" si="8"/>
        <v/>
      </c>
      <c r="AF41" s="119" t="str">
        <f t="shared" si="8"/>
        <v/>
      </c>
      <c r="AG41" s="119" t="str">
        <f t="shared" si="8"/>
        <v/>
      </c>
      <c r="AH41" s="119" t="str">
        <f t="shared" si="8"/>
        <v/>
      </c>
      <c r="AI41" s="119" t="str">
        <f t="shared" si="8"/>
        <v/>
      </c>
      <c r="AJ41" s="119" t="str">
        <f t="shared" si="8"/>
        <v/>
      </c>
      <c r="AK41" s="120" t="str">
        <f t="shared" si="8"/>
        <v/>
      </c>
      <c r="AL41" s="65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</row>
    <row r="42" spans="2:57" ht="30">
      <c r="B42" s="40"/>
      <c r="C42" s="41" t="s">
        <v>7</v>
      </c>
      <c r="D42" s="41" t="s">
        <v>110</v>
      </c>
      <c r="E42" s="41" t="s">
        <v>101</v>
      </c>
      <c r="F42" s="64" t="s">
        <v>382</v>
      </c>
      <c r="G42" s="97" t="s">
        <v>461</v>
      </c>
      <c r="H42" s="101" t="s">
        <v>475</v>
      </c>
      <c r="I42" s="45" t="s">
        <v>178</v>
      </c>
      <c r="J42" s="36">
        <v>2003</v>
      </c>
      <c r="K42" s="102">
        <f t="shared" ca="1" si="9"/>
        <v>21</v>
      </c>
      <c r="L42" s="36">
        <v>30</v>
      </c>
      <c r="M42" s="37">
        <f t="shared" ca="1" si="2"/>
        <v>9</v>
      </c>
      <c r="N42" s="48">
        <v>2</v>
      </c>
      <c r="O42" s="45">
        <v>5</v>
      </c>
      <c r="P42" s="45">
        <v>5</v>
      </c>
      <c r="Q42" s="19">
        <f t="shared" si="3"/>
        <v>15</v>
      </c>
      <c r="R42" s="40">
        <v>1</v>
      </c>
      <c r="S42" s="51" t="s">
        <v>262</v>
      </c>
      <c r="T42" s="52">
        <f>7*3400*2</f>
        <v>47600</v>
      </c>
      <c r="U42" s="103">
        <f t="shared" si="4"/>
        <v>47600</v>
      </c>
      <c r="V42" s="68" t="s">
        <v>222</v>
      </c>
      <c r="W42" s="67" t="s">
        <v>179</v>
      </c>
      <c r="X42" s="40">
        <v>2033</v>
      </c>
      <c r="Y42" s="53"/>
      <c r="Z42" s="54" t="str">
        <f t="shared" si="8"/>
        <v/>
      </c>
      <c r="AA42" s="116" t="str">
        <f t="shared" si="8"/>
        <v/>
      </c>
      <c r="AB42" s="116" t="str">
        <f t="shared" si="8"/>
        <v/>
      </c>
      <c r="AC42" s="116" t="str">
        <f t="shared" si="8"/>
        <v/>
      </c>
      <c r="AD42" s="116" t="str">
        <f t="shared" si="8"/>
        <v/>
      </c>
      <c r="AE42" s="116" t="str">
        <f t="shared" si="8"/>
        <v/>
      </c>
      <c r="AF42" s="119" t="str">
        <f t="shared" si="8"/>
        <v/>
      </c>
      <c r="AG42" s="119" t="str">
        <f t="shared" si="8"/>
        <v/>
      </c>
      <c r="AH42" s="119" t="str">
        <f t="shared" si="8"/>
        <v/>
      </c>
      <c r="AI42" s="119">
        <f t="shared" si="8"/>
        <v>47600</v>
      </c>
      <c r="AJ42" s="119" t="str">
        <f t="shared" si="8"/>
        <v/>
      </c>
      <c r="AK42" s="120" t="str">
        <f t="shared" si="8"/>
        <v/>
      </c>
      <c r="AL42" s="65" t="s">
        <v>167</v>
      </c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</row>
    <row r="43" spans="2:57" ht="30">
      <c r="B43" s="40"/>
      <c r="C43" s="41" t="s">
        <v>7</v>
      </c>
      <c r="D43" s="41" t="s">
        <v>110</v>
      </c>
      <c r="E43" s="41" t="s">
        <v>101</v>
      </c>
      <c r="F43" s="64" t="s">
        <v>381</v>
      </c>
      <c r="G43" s="44"/>
      <c r="H43" s="101" t="s">
        <v>475</v>
      </c>
      <c r="I43" s="45" t="s">
        <v>178</v>
      </c>
      <c r="J43" s="36">
        <v>2003</v>
      </c>
      <c r="K43" s="102">
        <f t="shared" ca="1" si="9"/>
        <v>21</v>
      </c>
      <c r="L43" s="36">
        <v>30</v>
      </c>
      <c r="M43" s="37">
        <f t="shared" ca="1" si="2"/>
        <v>9</v>
      </c>
      <c r="N43" s="48">
        <v>2</v>
      </c>
      <c r="O43" s="45">
        <v>5</v>
      </c>
      <c r="P43" s="45">
        <v>5</v>
      </c>
      <c r="Q43" s="19">
        <f t="shared" si="3"/>
        <v>15</v>
      </c>
      <c r="R43" s="40">
        <v>1</v>
      </c>
      <c r="S43" s="51" t="s">
        <v>262</v>
      </c>
      <c r="T43" s="52">
        <f>7*2800*2</f>
        <v>39200</v>
      </c>
      <c r="U43" s="103">
        <f t="shared" si="4"/>
        <v>39200</v>
      </c>
      <c r="V43" s="68" t="s">
        <v>222</v>
      </c>
      <c r="W43" s="67" t="s">
        <v>179</v>
      </c>
      <c r="X43" s="40">
        <v>2033</v>
      </c>
      <c r="Y43" s="53"/>
      <c r="Z43" s="54" t="str">
        <f t="shared" si="8"/>
        <v/>
      </c>
      <c r="AA43" s="116" t="str">
        <f t="shared" si="8"/>
        <v/>
      </c>
      <c r="AB43" s="116" t="str">
        <f t="shared" si="8"/>
        <v/>
      </c>
      <c r="AC43" s="116" t="str">
        <f t="shared" si="8"/>
        <v/>
      </c>
      <c r="AD43" s="116" t="str">
        <f t="shared" si="8"/>
        <v/>
      </c>
      <c r="AE43" s="116" t="str">
        <f t="shared" si="8"/>
        <v/>
      </c>
      <c r="AF43" s="119" t="str">
        <f t="shared" si="8"/>
        <v/>
      </c>
      <c r="AG43" s="119" t="str">
        <f t="shared" si="8"/>
        <v/>
      </c>
      <c r="AH43" s="119" t="str">
        <f t="shared" si="8"/>
        <v/>
      </c>
      <c r="AI43" s="119">
        <f t="shared" si="8"/>
        <v>39200</v>
      </c>
      <c r="AJ43" s="119" t="str">
        <f t="shared" si="8"/>
        <v/>
      </c>
      <c r="AK43" s="120" t="str">
        <f t="shared" si="8"/>
        <v/>
      </c>
      <c r="AL43" s="65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</row>
    <row r="44" spans="2:57" hidden="1">
      <c r="B44" s="40"/>
      <c r="C44" s="41" t="s">
        <v>0</v>
      </c>
      <c r="D44" s="41" t="s">
        <v>99</v>
      </c>
      <c r="E44" s="41" t="s">
        <v>114</v>
      </c>
      <c r="F44" s="64" t="s">
        <v>413</v>
      </c>
      <c r="G44" s="42"/>
      <c r="H44" s="101" t="s">
        <v>533</v>
      </c>
      <c r="I44" s="43" t="s">
        <v>179</v>
      </c>
      <c r="J44" s="36">
        <v>2016</v>
      </c>
      <c r="K44" s="102">
        <f t="shared" ca="1" si="9"/>
        <v>8</v>
      </c>
      <c r="L44" s="36">
        <v>15</v>
      </c>
      <c r="M44" s="37">
        <f t="shared" ca="1" si="2"/>
        <v>7</v>
      </c>
      <c r="N44" s="48">
        <v>2</v>
      </c>
      <c r="O44" s="45">
        <v>5</v>
      </c>
      <c r="P44" s="45">
        <v>5</v>
      </c>
      <c r="Q44" s="18">
        <f t="shared" si="3"/>
        <v>15</v>
      </c>
      <c r="R44" s="40">
        <v>1</v>
      </c>
      <c r="S44" s="51" t="s">
        <v>154</v>
      </c>
      <c r="T44" s="52">
        <v>2500</v>
      </c>
      <c r="U44" s="103">
        <f t="shared" si="4"/>
        <v>2500</v>
      </c>
      <c r="V44" s="68" t="s">
        <v>222</v>
      </c>
      <c r="W44" s="67" t="s">
        <v>179</v>
      </c>
      <c r="X44" s="40">
        <v>2031</v>
      </c>
      <c r="Y44" s="53"/>
      <c r="Z44" s="54" t="str">
        <f t="shared" ref="Z44:AK53" si="10">IF($X44=Z$3,(IF($W44="YES","",+$U44)),"")</f>
        <v/>
      </c>
      <c r="AA44" s="116" t="str">
        <f t="shared" si="10"/>
        <v/>
      </c>
      <c r="AB44" s="116" t="str">
        <f t="shared" si="10"/>
        <v/>
      </c>
      <c r="AC44" s="116" t="str">
        <f t="shared" si="10"/>
        <v/>
      </c>
      <c r="AD44" s="116" t="str">
        <f t="shared" si="10"/>
        <v/>
      </c>
      <c r="AE44" s="116" t="str">
        <f t="shared" si="10"/>
        <v/>
      </c>
      <c r="AF44" s="119" t="str">
        <f t="shared" si="10"/>
        <v/>
      </c>
      <c r="AG44" s="119">
        <f t="shared" si="10"/>
        <v>2500</v>
      </c>
      <c r="AH44" s="119" t="str">
        <f t="shared" si="10"/>
        <v/>
      </c>
      <c r="AI44" s="119" t="str">
        <f t="shared" si="10"/>
        <v/>
      </c>
      <c r="AJ44" s="119" t="str">
        <f t="shared" si="10"/>
        <v/>
      </c>
      <c r="AK44" s="120" t="str">
        <f t="shared" si="10"/>
        <v/>
      </c>
      <c r="AL44" s="65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</row>
    <row r="45" spans="2:57">
      <c r="B45" s="40"/>
      <c r="C45" s="41" t="s">
        <v>7</v>
      </c>
      <c r="D45" s="41" t="s">
        <v>466</v>
      </c>
      <c r="E45" s="41" t="s">
        <v>132</v>
      </c>
      <c r="F45" s="64" t="s">
        <v>284</v>
      </c>
      <c r="G45" s="43"/>
      <c r="H45" s="101"/>
      <c r="I45" s="43"/>
      <c r="J45" s="36"/>
      <c r="K45" s="102">
        <f t="shared" ca="1" si="9"/>
        <v>2024</v>
      </c>
      <c r="L45" s="36"/>
      <c r="M45" s="37" t="str">
        <f t="shared" si="2"/>
        <v>N/A</v>
      </c>
      <c r="N45" s="48">
        <v>4</v>
      </c>
      <c r="O45" s="45">
        <v>3</v>
      </c>
      <c r="P45" s="45">
        <v>2</v>
      </c>
      <c r="Q45" s="18">
        <f t="shared" si="3"/>
        <v>14.399999999999999</v>
      </c>
      <c r="R45" s="40">
        <v>1</v>
      </c>
      <c r="S45" s="51" t="s">
        <v>154</v>
      </c>
      <c r="T45" s="52">
        <v>4000</v>
      </c>
      <c r="U45" s="103">
        <f t="shared" si="4"/>
        <v>4000</v>
      </c>
      <c r="V45" s="68" t="s">
        <v>222</v>
      </c>
      <c r="W45" s="67" t="s">
        <v>179</v>
      </c>
      <c r="X45" s="40">
        <v>2024</v>
      </c>
      <c r="Y45" s="53"/>
      <c r="Z45" s="54">
        <f t="shared" si="10"/>
        <v>4000</v>
      </c>
      <c r="AA45" s="116" t="str">
        <f t="shared" si="10"/>
        <v/>
      </c>
      <c r="AB45" s="116" t="str">
        <f t="shared" si="10"/>
        <v/>
      </c>
      <c r="AC45" s="116" t="str">
        <f t="shared" si="10"/>
        <v/>
      </c>
      <c r="AD45" s="116" t="str">
        <f t="shared" si="10"/>
        <v/>
      </c>
      <c r="AE45" s="116" t="str">
        <f t="shared" si="10"/>
        <v/>
      </c>
      <c r="AF45" s="119" t="str">
        <f t="shared" si="10"/>
        <v/>
      </c>
      <c r="AG45" s="119" t="str">
        <f t="shared" si="10"/>
        <v/>
      </c>
      <c r="AH45" s="119" t="str">
        <f t="shared" si="10"/>
        <v/>
      </c>
      <c r="AI45" s="119" t="str">
        <f t="shared" si="10"/>
        <v/>
      </c>
      <c r="AJ45" s="119" t="str">
        <f t="shared" si="10"/>
        <v/>
      </c>
      <c r="AK45" s="120" t="str">
        <f t="shared" si="10"/>
        <v/>
      </c>
      <c r="AL45" s="65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</row>
    <row r="46" spans="2:57" hidden="1">
      <c r="B46" s="40"/>
      <c r="C46" s="41" t="s">
        <v>3</v>
      </c>
      <c r="D46" s="41" t="s">
        <v>99</v>
      </c>
      <c r="E46" s="41" t="s">
        <v>116</v>
      </c>
      <c r="F46" s="64" t="s">
        <v>229</v>
      </c>
      <c r="G46" s="42"/>
      <c r="H46" s="101" t="s">
        <v>491</v>
      </c>
      <c r="I46" s="43" t="s">
        <v>178</v>
      </c>
      <c r="J46" s="36">
        <v>2008</v>
      </c>
      <c r="K46" s="102">
        <f t="shared" ca="1" si="9"/>
        <v>16</v>
      </c>
      <c r="L46" s="36">
        <v>12</v>
      </c>
      <c r="M46" s="37">
        <f t="shared" ca="1" si="2"/>
        <v>-4</v>
      </c>
      <c r="N46" s="48">
        <v>4</v>
      </c>
      <c r="O46" s="45">
        <v>3</v>
      </c>
      <c r="P46" s="45">
        <v>2</v>
      </c>
      <c r="Q46" s="18">
        <f t="shared" si="3"/>
        <v>14.399999999999999</v>
      </c>
      <c r="R46" s="40">
        <v>1</v>
      </c>
      <c r="S46" s="51" t="s">
        <v>154</v>
      </c>
      <c r="T46" s="52">
        <v>2000</v>
      </c>
      <c r="U46" s="103">
        <f t="shared" si="4"/>
        <v>2000</v>
      </c>
      <c r="V46" s="68" t="s">
        <v>224</v>
      </c>
      <c r="W46" s="67" t="s">
        <v>179</v>
      </c>
      <c r="X46" s="40">
        <v>2025</v>
      </c>
      <c r="Y46" s="53"/>
      <c r="Z46" s="54" t="str">
        <f t="shared" si="10"/>
        <v/>
      </c>
      <c r="AA46" s="116">
        <f t="shared" si="10"/>
        <v>2000</v>
      </c>
      <c r="AB46" s="116" t="str">
        <f t="shared" si="10"/>
        <v/>
      </c>
      <c r="AC46" s="116" t="str">
        <f t="shared" si="10"/>
        <v/>
      </c>
      <c r="AD46" s="116" t="str">
        <f t="shared" si="10"/>
        <v/>
      </c>
      <c r="AE46" s="116" t="str">
        <f t="shared" si="10"/>
        <v/>
      </c>
      <c r="AF46" s="119" t="str">
        <f t="shared" si="10"/>
        <v/>
      </c>
      <c r="AG46" s="119" t="str">
        <f t="shared" si="10"/>
        <v/>
      </c>
      <c r="AH46" s="119" t="str">
        <f t="shared" si="10"/>
        <v/>
      </c>
      <c r="AI46" s="119" t="str">
        <f t="shared" si="10"/>
        <v/>
      </c>
      <c r="AJ46" s="119" t="str">
        <f t="shared" si="10"/>
        <v/>
      </c>
      <c r="AK46" s="120" t="str">
        <f t="shared" si="10"/>
        <v/>
      </c>
      <c r="AL46" s="65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</row>
    <row r="47" spans="2:57">
      <c r="B47" s="40"/>
      <c r="C47" s="41" t="s">
        <v>7</v>
      </c>
      <c r="D47" s="39" t="s">
        <v>110</v>
      </c>
      <c r="E47" s="41" t="s">
        <v>101</v>
      </c>
      <c r="F47" s="64" t="s">
        <v>363</v>
      </c>
      <c r="G47" s="44"/>
      <c r="H47" s="101"/>
      <c r="I47" s="45" t="s">
        <v>179</v>
      </c>
      <c r="J47" s="36">
        <v>2010</v>
      </c>
      <c r="K47" s="102">
        <f t="shared" ca="1" si="9"/>
        <v>14</v>
      </c>
      <c r="L47" s="36">
        <v>15</v>
      </c>
      <c r="M47" s="37">
        <f t="shared" ca="1" si="2"/>
        <v>1</v>
      </c>
      <c r="N47" s="48">
        <v>5</v>
      </c>
      <c r="O47" s="45">
        <v>2</v>
      </c>
      <c r="P47" s="45">
        <v>4</v>
      </c>
      <c r="Q47" s="19">
        <f t="shared" si="3"/>
        <v>14</v>
      </c>
      <c r="R47" s="40">
        <v>1</v>
      </c>
      <c r="S47" s="51" t="s">
        <v>262</v>
      </c>
      <c r="T47" s="52">
        <v>1200</v>
      </c>
      <c r="U47" s="103">
        <f t="shared" si="4"/>
        <v>1200</v>
      </c>
      <c r="V47" s="68" t="s">
        <v>222</v>
      </c>
      <c r="W47" s="67" t="s">
        <v>179</v>
      </c>
      <c r="X47" s="40">
        <v>2025</v>
      </c>
      <c r="Y47" s="53"/>
      <c r="Z47" s="54" t="str">
        <f t="shared" si="10"/>
        <v/>
      </c>
      <c r="AA47" s="116">
        <f t="shared" si="10"/>
        <v>1200</v>
      </c>
      <c r="AB47" s="116" t="str">
        <f t="shared" si="10"/>
        <v/>
      </c>
      <c r="AC47" s="116" t="str">
        <f t="shared" si="10"/>
        <v/>
      </c>
      <c r="AD47" s="116" t="str">
        <f t="shared" si="10"/>
        <v/>
      </c>
      <c r="AE47" s="116" t="str">
        <f t="shared" si="10"/>
        <v/>
      </c>
      <c r="AF47" s="119" t="str">
        <f t="shared" si="10"/>
        <v/>
      </c>
      <c r="AG47" s="119" t="str">
        <f t="shared" si="10"/>
        <v/>
      </c>
      <c r="AH47" s="119" t="str">
        <f t="shared" si="10"/>
        <v/>
      </c>
      <c r="AI47" s="119" t="str">
        <f t="shared" si="10"/>
        <v/>
      </c>
      <c r="AJ47" s="119" t="str">
        <f t="shared" si="10"/>
        <v/>
      </c>
      <c r="AK47" s="120" t="str">
        <f t="shared" si="10"/>
        <v/>
      </c>
      <c r="AL47" s="65" t="s">
        <v>173</v>
      </c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</row>
    <row r="48" spans="2:57" ht="30" hidden="1">
      <c r="B48" s="40"/>
      <c r="C48" s="41" t="s">
        <v>2</v>
      </c>
      <c r="D48" s="41" t="s">
        <v>110</v>
      </c>
      <c r="E48" s="41" t="s">
        <v>102</v>
      </c>
      <c r="F48" s="64" t="s">
        <v>437</v>
      </c>
      <c r="G48" s="87">
        <v>101044</v>
      </c>
      <c r="H48" s="101" t="s">
        <v>475</v>
      </c>
      <c r="I48" s="43" t="s">
        <v>178</v>
      </c>
      <c r="J48" s="36">
        <v>2004</v>
      </c>
      <c r="K48" s="102">
        <f t="shared" ca="1" si="9"/>
        <v>20</v>
      </c>
      <c r="L48" s="36">
        <v>25</v>
      </c>
      <c r="M48" s="37">
        <f t="shared" ca="1" si="2"/>
        <v>5</v>
      </c>
      <c r="N48" s="48">
        <v>3</v>
      </c>
      <c r="O48" s="45">
        <v>3</v>
      </c>
      <c r="P48" s="45">
        <v>5</v>
      </c>
      <c r="Q48" s="18">
        <f t="shared" si="3"/>
        <v>13.5</v>
      </c>
      <c r="R48" s="40">
        <v>1</v>
      </c>
      <c r="S48" s="51" t="s">
        <v>154</v>
      </c>
      <c r="T48" s="52">
        <v>32000</v>
      </c>
      <c r="U48" s="103">
        <f t="shared" si="4"/>
        <v>32000</v>
      </c>
      <c r="V48" s="68" t="s">
        <v>222</v>
      </c>
      <c r="W48" s="67" t="s">
        <v>179</v>
      </c>
      <c r="X48" s="40">
        <v>2029</v>
      </c>
      <c r="Y48" s="53"/>
      <c r="Z48" s="54" t="str">
        <f t="shared" si="10"/>
        <v/>
      </c>
      <c r="AA48" s="116" t="str">
        <f t="shared" si="10"/>
        <v/>
      </c>
      <c r="AB48" s="116" t="str">
        <f t="shared" si="10"/>
        <v/>
      </c>
      <c r="AC48" s="116" t="str">
        <f t="shared" si="10"/>
        <v/>
      </c>
      <c r="AD48" s="116" t="str">
        <f t="shared" si="10"/>
        <v/>
      </c>
      <c r="AE48" s="116">
        <f t="shared" si="10"/>
        <v>32000</v>
      </c>
      <c r="AF48" s="119" t="str">
        <f t="shared" si="10"/>
        <v/>
      </c>
      <c r="AG48" s="119" t="str">
        <f t="shared" si="10"/>
        <v/>
      </c>
      <c r="AH48" s="119" t="str">
        <f t="shared" si="10"/>
        <v/>
      </c>
      <c r="AI48" s="119" t="str">
        <f t="shared" si="10"/>
        <v/>
      </c>
      <c r="AJ48" s="119" t="str">
        <f t="shared" si="10"/>
        <v/>
      </c>
      <c r="AK48" s="120" t="str">
        <f t="shared" si="10"/>
        <v/>
      </c>
      <c r="AL48" s="65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</row>
    <row r="49" spans="2:57" ht="30" hidden="1">
      <c r="B49" s="40"/>
      <c r="C49" s="41" t="s">
        <v>2</v>
      </c>
      <c r="D49" s="41" t="s">
        <v>110</v>
      </c>
      <c r="E49" s="41" t="s">
        <v>102</v>
      </c>
      <c r="F49" s="64" t="s">
        <v>438</v>
      </c>
      <c r="G49" s="87">
        <v>101045</v>
      </c>
      <c r="H49" s="101" t="s">
        <v>475</v>
      </c>
      <c r="I49" s="43" t="s">
        <v>178</v>
      </c>
      <c r="J49" s="36">
        <v>2004</v>
      </c>
      <c r="K49" s="102">
        <f t="shared" ca="1" si="9"/>
        <v>20</v>
      </c>
      <c r="L49" s="36">
        <v>25</v>
      </c>
      <c r="M49" s="37">
        <f t="shared" ca="1" si="2"/>
        <v>5</v>
      </c>
      <c r="N49" s="48">
        <v>3</v>
      </c>
      <c r="O49" s="45">
        <v>3</v>
      </c>
      <c r="P49" s="45">
        <v>5</v>
      </c>
      <c r="Q49" s="18">
        <f t="shared" si="3"/>
        <v>13.5</v>
      </c>
      <c r="R49" s="40">
        <v>1</v>
      </c>
      <c r="S49" s="51" t="s">
        <v>154</v>
      </c>
      <c r="T49" s="52">
        <v>32000</v>
      </c>
      <c r="U49" s="103">
        <f t="shared" si="4"/>
        <v>32000</v>
      </c>
      <c r="V49" s="68" t="s">
        <v>222</v>
      </c>
      <c r="W49" s="67" t="s">
        <v>179</v>
      </c>
      <c r="X49" s="40">
        <v>2029</v>
      </c>
      <c r="Y49" s="53"/>
      <c r="Z49" s="54" t="str">
        <f t="shared" si="10"/>
        <v/>
      </c>
      <c r="AA49" s="116" t="str">
        <f t="shared" si="10"/>
        <v/>
      </c>
      <c r="AB49" s="116" t="str">
        <f t="shared" si="10"/>
        <v/>
      </c>
      <c r="AC49" s="116" t="str">
        <f t="shared" si="10"/>
        <v/>
      </c>
      <c r="AD49" s="116" t="str">
        <f t="shared" si="10"/>
        <v/>
      </c>
      <c r="AE49" s="116">
        <f t="shared" si="10"/>
        <v>32000</v>
      </c>
      <c r="AF49" s="119" t="str">
        <f t="shared" si="10"/>
        <v/>
      </c>
      <c r="AG49" s="119" t="str">
        <f t="shared" si="10"/>
        <v/>
      </c>
      <c r="AH49" s="119" t="str">
        <f t="shared" si="10"/>
        <v/>
      </c>
      <c r="AI49" s="119" t="str">
        <f t="shared" si="10"/>
        <v/>
      </c>
      <c r="AJ49" s="119" t="str">
        <f t="shared" si="10"/>
        <v/>
      </c>
      <c r="AK49" s="120" t="str">
        <f t="shared" si="10"/>
        <v/>
      </c>
      <c r="AL49" s="65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</row>
    <row r="50" spans="2:57" ht="30" hidden="1">
      <c r="B50" s="40"/>
      <c r="C50" s="41" t="s">
        <v>2</v>
      </c>
      <c r="D50" s="41" t="s">
        <v>110</v>
      </c>
      <c r="E50" s="41" t="s">
        <v>102</v>
      </c>
      <c r="F50" s="64" t="s">
        <v>440</v>
      </c>
      <c r="G50" s="87">
        <v>101046</v>
      </c>
      <c r="H50" s="101" t="s">
        <v>475</v>
      </c>
      <c r="I50" s="43" t="s">
        <v>178</v>
      </c>
      <c r="J50" s="36">
        <v>2004</v>
      </c>
      <c r="K50" s="102">
        <f t="shared" ca="1" si="9"/>
        <v>20</v>
      </c>
      <c r="L50" s="36">
        <v>25</v>
      </c>
      <c r="M50" s="37">
        <f t="shared" ca="1" si="2"/>
        <v>5</v>
      </c>
      <c r="N50" s="48">
        <v>3</v>
      </c>
      <c r="O50" s="45">
        <v>3</v>
      </c>
      <c r="P50" s="45">
        <v>5</v>
      </c>
      <c r="Q50" s="18">
        <f t="shared" si="3"/>
        <v>13.5</v>
      </c>
      <c r="R50" s="40">
        <v>1</v>
      </c>
      <c r="S50" s="51" t="s">
        <v>154</v>
      </c>
      <c r="T50" s="52">
        <v>32000</v>
      </c>
      <c r="U50" s="103">
        <f t="shared" si="4"/>
        <v>32000</v>
      </c>
      <c r="V50" s="68" t="s">
        <v>222</v>
      </c>
      <c r="W50" s="67" t="s">
        <v>179</v>
      </c>
      <c r="X50" s="40">
        <v>2029</v>
      </c>
      <c r="Y50" s="53"/>
      <c r="Z50" s="54" t="str">
        <f t="shared" si="10"/>
        <v/>
      </c>
      <c r="AA50" s="116" t="str">
        <f t="shared" si="10"/>
        <v/>
      </c>
      <c r="AB50" s="116" t="str">
        <f t="shared" si="10"/>
        <v/>
      </c>
      <c r="AC50" s="116" t="str">
        <f t="shared" si="10"/>
        <v/>
      </c>
      <c r="AD50" s="116" t="str">
        <f t="shared" si="10"/>
        <v/>
      </c>
      <c r="AE50" s="116">
        <f t="shared" si="10"/>
        <v>32000</v>
      </c>
      <c r="AF50" s="119" t="str">
        <f t="shared" si="10"/>
        <v/>
      </c>
      <c r="AG50" s="119" t="str">
        <f t="shared" si="10"/>
        <v/>
      </c>
      <c r="AH50" s="119" t="str">
        <f t="shared" si="10"/>
        <v/>
      </c>
      <c r="AI50" s="119" t="str">
        <f t="shared" si="10"/>
        <v/>
      </c>
      <c r="AJ50" s="119" t="str">
        <f t="shared" si="10"/>
        <v/>
      </c>
      <c r="AK50" s="120" t="str">
        <f t="shared" si="10"/>
        <v/>
      </c>
      <c r="AL50" s="65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</row>
    <row r="51" spans="2:57" ht="30" hidden="1">
      <c r="B51" s="40"/>
      <c r="C51" s="41" t="s">
        <v>2</v>
      </c>
      <c r="D51" s="41" t="s">
        <v>110</v>
      </c>
      <c r="E51" s="41" t="s">
        <v>102</v>
      </c>
      <c r="F51" s="64" t="s">
        <v>439</v>
      </c>
      <c r="G51" s="87">
        <v>101047</v>
      </c>
      <c r="H51" s="101" t="s">
        <v>475</v>
      </c>
      <c r="I51" s="43" t="s">
        <v>178</v>
      </c>
      <c r="J51" s="36">
        <v>2004</v>
      </c>
      <c r="K51" s="102">
        <f t="shared" ca="1" si="9"/>
        <v>20</v>
      </c>
      <c r="L51" s="36">
        <v>25</v>
      </c>
      <c r="M51" s="37">
        <f t="shared" ca="1" si="2"/>
        <v>5</v>
      </c>
      <c r="N51" s="48">
        <v>3</v>
      </c>
      <c r="O51" s="45">
        <v>3</v>
      </c>
      <c r="P51" s="45">
        <v>5</v>
      </c>
      <c r="Q51" s="18">
        <f t="shared" si="3"/>
        <v>13.5</v>
      </c>
      <c r="R51" s="40">
        <v>1</v>
      </c>
      <c r="S51" s="51" t="s">
        <v>154</v>
      </c>
      <c r="T51" s="52">
        <v>32000</v>
      </c>
      <c r="U51" s="103">
        <f t="shared" si="4"/>
        <v>32000</v>
      </c>
      <c r="V51" s="68" t="s">
        <v>222</v>
      </c>
      <c r="W51" s="67" t="s">
        <v>179</v>
      </c>
      <c r="X51" s="40">
        <v>2029</v>
      </c>
      <c r="Y51" s="53"/>
      <c r="Z51" s="54" t="str">
        <f t="shared" si="10"/>
        <v/>
      </c>
      <c r="AA51" s="116" t="str">
        <f t="shared" si="10"/>
        <v/>
      </c>
      <c r="AB51" s="116" t="str">
        <f t="shared" si="10"/>
        <v/>
      </c>
      <c r="AC51" s="116" t="str">
        <f t="shared" si="10"/>
        <v/>
      </c>
      <c r="AD51" s="116" t="str">
        <f t="shared" si="10"/>
        <v/>
      </c>
      <c r="AE51" s="116">
        <f t="shared" si="10"/>
        <v>32000</v>
      </c>
      <c r="AF51" s="119" t="str">
        <f t="shared" si="10"/>
        <v/>
      </c>
      <c r="AG51" s="119" t="str">
        <f t="shared" si="10"/>
        <v/>
      </c>
      <c r="AH51" s="119" t="str">
        <f t="shared" si="10"/>
        <v/>
      </c>
      <c r="AI51" s="119" t="str">
        <f t="shared" si="10"/>
        <v/>
      </c>
      <c r="AJ51" s="119" t="str">
        <f t="shared" si="10"/>
        <v/>
      </c>
      <c r="AK51" s="120" t="str">
        <f t="shared" si="10"/>
        <v/>
      </c>
      <c r="AL51" s="65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</row>
    <row r="52" spans="2:57" hidden="1">
      <c r="B52" s="40"/>
      <c r="C52" s="41" t="s">
        <v>3</v>
      </c>
      <c r="D52" s="39" t="s">
        <v>110</v>
      </c>
      <c r="E52" s="41" t="s">
        <v>100</v>
      </c>
      <c r="F52" s="64" t="s">
        <v>236</v>
      </c>
      <c r="G52" s="42"/>
      <c r="H52" s="101" t="s">
        <v>513</v>
      </c>
      <c r="I52" s="43" t="s">
        <v>178</v>
      </c>
      <c r="J52" s="36">
        <v>2001</v>
      </c>
      <c r="K52" s="102">
        <f t="shared" ca="1" si="9"/>
        <v>23</v>
      </c>
      <c r="L52" s="36">
        <v>18</v>
      </c>
      <c r="M52" s="37">
        <f t="shared" ca="1" si="2"/>
        <v>-5</v>
      </c>
      <c r="N52" s="48">
        <v>3</v>
      </c>
      <c r="O52" s="45">
        <v>3</v>
      </c>
      <c r="P52" s="45">
        <v>5</v>
      </c>
      <c r="Q52" s="18">
        <f t="shared" si="3"/>
        <v>13.5</v>
      </c>
      <c r="R52" s="40">
        <v>1</v>
      </c>
      <c r="S52" s="51" t="s">
        <v>154</v>
      </c>
      <c r="T52" s="52">
        <v>6000</v>
      </c>
      <c r="U52" s="103">
        <f t="shared" si="4"/>
        <v>6000</v>
      </c>
      <c r="V52" s="68" t="s">
        <v>222</v>
      </c>
      <c r="W52" s="67" t="s">
        <v>179</v>
      </c>
      <c r="X52" s="40">
        <v>2026</v>
      </c>
      <c r="Y52" s="53"/>
      <c r="Z52" s="54" t="str">
        <f t="shared" si="10"/>
        <v/>
      </c>
      <c r="AA52" s="116" t="str">
        <f t="shared" si="10"/>
        <v/>
      </c>
      <c r="AB52" s="116">
        <f t="shared" si="10"/>
        <v>6000</v>
      </c>
      <c r="AC52" s="116" t="str">
        <f t="shared" si="10"/>
        <v/>
      </c>
      <c r="AD52" s="116" t="str">
        <f t="shared" si="10"/>
        <v/>
      </c>
      <c r="AE52" s="116" t="str">
        <f t="shared" si="10"/>
        <v/>
      </c>
      <c r="AF52" s="119" t="str">
        <f t="shared" si="10"/>
        <v/>
      </c>
      <c r="AG52" s="119" t="str">
        <f t="shared" si="10"/>
        <v/>
      </c>
      <c r="AH52" s="119" t="str">
        <f t="shared" si="10"/>
        <v/>
      </c>
      <c r="AI52" s="119" t="str">
        <f t="shared" si="10"/>
        <v/>
      </c>
      <c r="AJ52" s="119" t="str">
        <f t="shared" si="10"/>
        <v/>
      </c>
      <c r="AK52" s="120" t="str">
        <f t="shared" si="10"/>
        <v/>
      </c>
      <c r="AL52" s="65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</row>
    <row r="53" spans="2:57" hidden="1">
      <c r="B53" s="40"/>
      <c r="C53" s="41" t="s">
        <v>6</v>
      </c>
      <c r="D53" s="41" t="s">
        <v>110</v>
      </c>
      <c r="E53" s="41" t="s">
        <v>100</v>
      </c>
      <c r="F53" s="64" t="s">
        <v>445</v>
      </c>
      <c r="G53" s="44"/>
      <c r="H53" s="101"/>
      <c r="I53" s="45"/>
      <c r="J53" s="36"/>
      <c r="K53" s="102">
        <f t="shared" ca="1" si="9"/>
        <v>2024</v>
      </c>
      <c r="L53" s="36"/>
      <c r="M53" s="37" t="str">
        <f t="shared" si="2"/>
        <v>N/A</v>
      </c>
      <c r="N53" s="48">
        <v>4</v>
      </c>
      <c r="O53" s="45">
        <v>3</v>
      </c>
      <c r="P53" s="45">
        <v>1</v>
      </c>
      <c r="Q53" s="18">
        <f t="shared" si="3"/>
        <v>13.200000000000001</v>
      </c>
      <c r="R53" s="40">
        <v>1</v>
      </c>
      <c r="S53" s="51" t="s">
        <v>262</v>
      </c>
      <c r="T53" s="52">
        <v>10000</v>
      </c>
      <c r="U53" s="103">
        <f t="shared" si="4"/>
        <v>10000</v>
      </c>
      <c r="V53" s="68" t="s">
        <v>222</v>
      </c>
      <c r="W53" s="67" t="s">
        <v>179</v>
      </c>
      <c r="X53" s="40">
        <v>2028</v>
      </c>
      <c r="Y53" s="53"/>
      <c r="Z53" s="54" t="str">
        <f t="shared" si="10"/>
        <v/>
      </c>
      <c r="AA53" s="116" t="str">
        <f t="shared" si="10"/>
        <v/>
      </c>
      <c r="AB53" s="116" t="str">
        <f t="shared" si="10"/>
        <v/>
      </c>
      <c r="AC53" s="116" t="str">
        <f t="shared" si="10"/>
        <v/>
      </c>
      <c r="AD53" s="116">
        <f t="shared" si="10"/>
        <v>10000</v>
      </c>
      <c r="AE53" s="116" t="str">
        <f t="shared" si="10"/>
        <v/>
      </c>
      <c r="AF53" s="119" t="str">
        <f t="shared" si="10"/>
        <v/>
      </c>
      <c r="AG53" s="119" t="str">
        <f t="shared" si="10"/>
        <v/>
      </c>
      <c r="AH53" s="119" t="str">
        <f t="shared" si="10"/>
        <v/>
      </c>
      <c r="AI53" s="119" t="str">
        <f t="shared" si="10"/>
        <v/>
      </c>
      <c r="AJ53" s="119" t="str">
        <f t="shared" si="10"/>
        <v/>
      </c>
      <c r="AK53" s="120" t="str">
        <f t="shared" si="10"/>
        <v/>
      </c>
      <c r="AL53" s="65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</row>
    <row r="54" spans="2:57" ht="30" hidden="1">
      <c r="B54" s="40"/>
      <c r="C54" s="41" t="s">
        <v>8</v>
      </c>
      <c r="D54" s="41" t="s">
        <v>110</v>
      </c>
      <c r="E54" s="41" t="s">
        <v>171</v>
      </c>
      <c r="F54" s="64" t="s">
        <v>397</v>
      </c>
      <c r="G54" s="44"/>
      <c r="H54" s="101" t="s">
        <v>509</v>
      </c>
      <c r="I54" s="45"/>
      <c r="J54" s="36">
        <v>1960</v>
      </c>
      <c r="K54" s="102">
        <f t="shared" ca="1" si="9"/>
        <v>64</v>
      </c>
      <c r="L54" s="36">
        <v>50</v>
      </c>
      <c r="M54" s="37">
        <f t="shared" ca="1" si="2"/>
        <v>-14</v>
      </c>
      <c r="N54" s="48">
        <v>3</v>
      </c>
      <c r="O54" s="45">
        <v>4</v>
      </c>
      <c r="P54" s="45">
        <v>1</v>
      </c>
      <c r="Q54" s="19">
        <f t="shared" si="3"/>
        <v>13.200000000000001</v>
      </c>
      <c r="R54" s="40">
        <v>7</v>
      </c>
      <c r="S54" s="51" t="s">
        <v>154</v>
      </c>
      <c r="T54" s="52">
        <f>250+250*2</f>
        <v>750</v>
      </c>
      <c r="U54" s="103">
        <f t="shared" si="4"/>
        <v>5250</v>
      </c>
      <c r="V54" s="68" t="s">
        <v>222</v>
      </c>
      <c r="W54" s="67" t="s">
        <v>179</v>
      </c>
      <c r="X54" s="40">
        <v>2024</v>
      </c>
      <c r="Y54" s="53"/>
      <c r="Z54" s="54">
        <f t="shared" ref="Z54:AK63" si="11">IF($X54=Z$3,(IF($W54="YES","",+$U54)),"")</f>
        <v>5250</v>
      </c>
      <c r="AA54" s="116" t="str">
        <f t="shared" si="11"/>
        <v/>
      </c>
      <c r="AB54" s="116" t="str">
        <f t="shared" si="11"/>
        <v/>
      </c>
      <c r="AC54" s="116" t="str">
        <f t="shared" si="11"/>
        <v/>
      </c>
      <c r="AD54" s="116" t="str">
        <f t="shared" si="11"/>
        <v/>
      </c>
      <c r="AE54" s="116" t="str">
        <f t="shared" si="11"/>
        <v/>
      </c>
      <c r="AF54" s="119" t="str">
        <f t="shared" si="11"/>
        <v/>
      </c>
      <c r="AG54" s="119" t="str">
        <f t="shared" si="11"/>
        <v/>
      </c>
      <c r="AH54" s="119" t="str">
        <f t="shared" si="11"/>
        <v/>
      </c>
      <c r="AI54" s="119" t="str">
        <f t="shared" si="11"/>
        <v/>
      </c>
      <c r="AJ54" s="119" t="str">
        <f t="shared" si="11"/>
        <v/>
      </c>
      <c r="AK54" s="120" t="str">
        <f t="shared" si="11"/>
        <v/>
      </c>
      <c r="AL54" s="65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</row>
    <row r="55" spans="2:57" ht="30" hidden="1">
      <c r="B55" s="40"/>
      <c r="C55" s="41" t="s">
        <v>2</v>
      </c>
      <c r="D55" s="41" t="s">
        <v>97</v>
      </c>
      <c r="E55" s="41" t="s">
        <v>212</v>
      </c>
      <c r="F55" s="64" t="s">
        <v>457</v>
      </c>
      <c r="G55" s="42"/>
      <c r="H55" s="101"/>
      <c r="I55" s="43" t="s">
        <v>178</v>
      </c>
      <c r="J55" s="36">
        <v>1954</v>
      </c>
      <c r="K55" s="102">
        <f t="shared" ca="1" si="9"/>
        <v>70</v>
      </c>
      <c r="L55" s="36">
        <v>65</v>
      </c>
      <c r="M55" s="37">
        <f t="shared" ca="1" si="2"/>
        <v>-5</v>
      </c>
      <c r="N55" s="48">
        <v>2</v>
      </c>
      <c r="O55" s="45">
        <v>5</v>
      </c>
      <c r="P55" s="45">
        <v>3</v>
      </c>
      <c r="Q55" s="18">
        <f t="shared" si="3"/>
        <v>13</v>
      </c>
      <c r="R55" s="40">
        <v>1</v>
      </c>
      <c r="S55" s="51" t="s">
        <v>262</v>
      </c>
      <c r="T55" s="52">
        <v>10000</v>
      </c>
      <c r="U55" s="103">
        <f t="shared" si="4"/>
        <v>10000</v>
      </c>
      <c r="V55" s="68" t="s">
        <v>222</v>
      </c>
      <c r="W55" s="67" t="s">
        <v>179</v>
      </c>
      <c r="X55" s="40">
        <v>2026</v>
      </c>
      <c r="Y55" s="53"/>
      <c r="Z55" s="54" t="str">
        <f t="shared" si="11"/>
        <v/>
      </c>
      <c r="AA55" s="116" t="str">
        <f t="shared" si="11"/>
        <v/>
      </c>
      <c r="AB55" s="116">
        <f t="shared" si="11"/>
        <v>10000</v>
      </c>
      <c r="AC55" s="116" t="str">
        <f t="shared" si="11"/>
        <v/>
      </c>
      <c r="AD55" s="116" t="str">
        <f t="shared" si="11"/>
        <v/>
      </c>
      <c r="AE55" s="116" t="str">
        <f t="shared" si="11"/>
        <v/>
      </c>
      <c r="AF55" s="119" t="str">
        <f t="shared" si="11"/>
        <v/>
      </c>
      <c r="AG55" s="119" t="str">
        <f t="shared" si="11"/>
        <v/>
      </c>
      <c r="AH55" s="119" t="str">
        <f t="shared" si="11"/>
        <v/>
      </c>
      <c r="AI55" s="119" t="str">
        <f t="shared" si="11"/>
        <v/>
      </c>
      <c r="AJ55" s="119" t="str">
        <f t="shared" si="11"/>
        <v/>
      </c>
      <c r="AK55" s="120" t="str">
        <f t="shared" si="11"/>
        <v/>
      </c>
      <c r="AL55" s="65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</row>
    <row r="56" spans="2:57" ht="30" hidden="1">
      <c r="B56" s="40"/>
      <c r="C56" s="41" t="s">
        <v>4</v>
      </c>
      <c r="D56" s="41" t="s">
        <v>110</v>
      </c>
      <c r="E56" s="41" t="s">
        <v>100</v>
      </c>
      <c r="F56" s="64" t="s">
        <v>326</v>
      </c>
      <c r="G56" s="44"/>
      <c r="H56" s="101"/>
      <c r="I56" s="45"/>
      <c r="J56" s="36"/>
      <c r="K56" s="102">
        <f t="shared" ca="1" si="9"/>
        <v>2024</v>
      </c>
      <c r="L56" s="36"/>
      <c r="M56" s="37" t="str">
        <f t="shared" si="2"/>
        <v>N/A</v>
      </c>
      <c r="N56" s="48">
        <v>4</v>
      </c>
      <c r="O56" s="45">
        <v>2</v>
      </c>
      <c r="P56" s="45">
        <v>5</v>
      </c>
      <c r="Q56" s="18">
        <f t="shared" si="3"/>
        <v>12</v>
      </c>
      <c r="R56" s="40">
        <v>1</v>
      </c>
      <c r="S56" s="51" t="s">
        <v>154</v>
      </c>
      <c r="T56" s="52">
        <v>40000</v>
      </c>
      <c r="U56" s="103">
        <f t="shared" si="4"/>
        <v>40000</v>
      </c>
      <c r="V56" s="68" t="s">
        <v>222</v>
      </c>
      <c r="W56" s="67" t="s">
        <v>179</v>
      </c>
      <c r="X56" s="40">
        <v>2026</v>
      </c>
      <c r="Y56" s="53"/>
      <c r="Z56" s="54" t="str">
        <f t="shared" si="11"/>
        <v/>
      </c>
      <c r="AA56" s="116" t="str">
        <f t="shared" si="11"/>
        <v/>
      </c>
      <c r="AB56" s="116">
        <f t="shared" si="11"/>
        <v>40000</v>
      </c>
      <c r="AC56" s="116" t="str">
        <f t="shared" si="11"/>
        <v/>
      </c>
      <c r="AD56" s="116" t="str">
        <f t="shared" si="11"/>
        <v/>
      </c>
      <c r="AE56" s="116" t="str">
        <f t="shared" si="11"/>
        <v/>
      </c>
      <c r="AF56" s="119" t="str">
        <f t="shared" si="11"/>
        <v/>
      </c>
      <c r="AG56" s="119" t="str">
        <f t="shared" si="11"/>
        <v/>
      </c>
      <c r="AH56" s="119" t="str">
        <f t="shared" si="11"/>
        <v/>
      </c>
      <c r="AI56" s="119" t="str">
        <f t="shared" si="11"/>
        <v/>
      </c>
      <c r="AJ56" s="119" t="str">
        <f t="shared" si="11"/>
        <v/>
      </c>
      <c r="AK56" s="120" t="str">
        <f t="shared" si="11"/>
        <v/>
      </c>
      <c r="AL56" s="65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</row>
    <row r="57" spans="2:57" hidden="1">
      <c r="B57" s="40"/>
      <c r="C57" s="41" t="s">
        <v>5</v>
      </c>
      <c r="D57" s="41" t="s">
        <v>91</v>
      </c>
      <c r="E57" s="41" t="s">
        <v>123</v>
      </c>
      <c r="F57" s="64" t="s">
        <v>250</v>
      </c>
      <c r="G57" s="44"/>
      <c r="H57" s="101"/>
      <c r="I57" s="45"/>
      <c r="J57" s="36"/>
      <c r="K57" s="102">
        <f t="shared" ca="1" si="9"/>
        <v>2024</v>
      </c>
      <c r="L57" s="36"/>
      <c r="M57" s="37" t="str">
        <f t="shared" si="2"/>
        <v>N/A</v>
      </c>
      <c r="N57" s="48">
        <v>5</v>
      </c>
      <c r="O57" s="45">
        <v>2</v>
      </c>
      <c r="P57" s="45">
        <v>2</v>
      </c>
      <c r="Q57" s="18">
        <f t="shared" si="3"/>
        <v>12</v>
      </c>
      <c r="R57" s="40">
        <v>60</v>
      </c>
      <c r="S57" s="51" t="s">
        <v>154</v>
      </c>
      <c r="T57" s="52">
        <v>500</v>
      </c>
      <c r="U57" s="103">
        <f t="shared" si="4"/>
        <v>30000</v>
      </c>
      <c r="V57" s="68" t="s">
        <v>222</v>
      </c>
      <c r="W57" s="67" t="s">
        <v>179</v>
      </c>
      <c r="X57" s="40">
        <v>2030</v>
      </c>
      <c r="Y57" s="53"/>
      <c r="Z57" s="54" t="str">
        <f t="shared" si="11"/>
        <v/>
      </c>
      <c r="AA57" s="116" t="str">
        <f t="shared" si="11"/>
        <v/>
      </c>
      <c r="AB57" s="116" t="str">
        <f t="shared" si="11"/>
        <v/>
      </c>
      <c r="AC57" s="116" t="str">
        <f t="shared" si="11"/>
        <v/>
      </c>
      <c r="AD57" s="116" t="str">
        <f t="shared" si="11"/>
        <v/>
      </c>
      <c r="AE57" s="116" t="str">
        <f t="shared" si="11"/>
        <v/>
      </c>
      <c r="AF57" s="119">
        <f t="shared" si="11"/>
        <v>30000</v>
      </c>
      <c r="AG57" s="119" t="str">
        <f t="shared" si="11"/>
        <v/>
      </c>
      <c r="AH57" s="119" t="str">
        <f t="shared" si="11"/>
        <v/>
      </c>
      <c r="AI57" s="119" t="str">
        <f t="shared" si="11"/>
        <v/>
      </c>
      <c r="AJ57" s="119" t="str">
        <f t="shared" si="11"/>
        <v/>
      </c>
      <c r="AK57" s="120" t="str">
        <f t="shared" si="11"/>
        <v/>
      </c>
      <c r="AL57" s="65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</row>
    <row r="58" spans="2:57" ht="30" hidden="1">
      <c r="B58" s="40"/>
      <c r="C58" s="41" t="s">
        <v>4</v>
      </c>
      <c r="D58" s="41" t="s">
        <v>91</v>
      </c>
      <c r="E58" s="41" t="s">
        <v>92</v>
      </c>
      <c r="F58" s="64" t="s">
        <v>271</v>
      </c>
      <c r="G58" s="44"/>
      <c r="H58" s="101"/>
      <c r="I58" s="45"/>
      <c r="J58" s="36"/>
      <c r="K58" s="102">
        <f t="shared" ca="1" si="9"/>
        <v>2024</v>
      </c>
      <c r="L58" s="36"/>
      <c r="M58" s="37" t="str">
        <f t="shared" si="2"/>
        <v>N/A</v>
      </c>
      <c r="N58" s="48">
        <v>5</v>
      </c>
      <c r="O58" s="45">
        <v>2</v>
      </c>
      <c r="P58" s="45">
        <v>2</v>
      </c>
      <c r="Q58" s="18">
        <f t="shared" si="3"/>
        <v>12</v>
      </c>
      <c r="R58" s="40">
        <v>1</v>
      </c>
      <c r="S58" s="51" t="s">
        <v>154</v>
      </c>
      <c r="T58" s="52">
        <v>15000</v>
      </c>
      <c r="U58" s="103">
        <f t="shared" si="4"/>
        <v>15000</v>
      </c>
      <c r="V58" s="68" t="s">
        <v>222</v>
      </c>
      <c r="W58" s="67" t="s">
        <v>179</v>
      </c>
      <c r="X58" s="40">
        <v>2025</v>
      </c>
      <c r="Y58" s="53"/>
      <c r="Z58" s="54" t="str">
        <f t="shared" si="11"/>
        <v/>
      </c>
      <c r="AA58" s="116">
        <f t="shared" si="11"/>
        <v>15000</v>
      </c>
      <c r="AB58" s="116" t="str">
        <f t="shared" si="11"/>
        <v/>
      </c>
      <c r="AC58" s="116" t="str">
        <f t="shared" si="11"/>
        <v/>
      </c>
      <c r="AD58" s="116" t="str">
        <f t="shared" si="11"/>
        <v/>
      </c>
      <c r="AE58" s="116" t="str">
        <f t="shared" si="11"/>
        <v/>
      </c>
      <c r="AF58" s="119" t="str">
        <f t="shared" si="11"/>
        <v/>
      </c>
      <c r="AG58" s="119" t="str">
        <f t="shared" si="11"/>
        <v/>
      </c>
      <c r="AH58" s="119" t="str">
        <f t="shared" si="11"/>
        <v/>
      </c>
      <c r="AI58" s="119" t="str">
        <f t="shared" si="11"/>
        <v/>
      </c>
      <c r="AJ58" s="119" t="str">
        <f t="shared" si="11"/>
        <v/>
      </c>
      <c r="AK58" s="120" t="str">
        <f t="shared" si="11"/>
        <v/>
      </c>
      <c r="AL58" s="65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</row>
    <row r="59" spans="2:57" hidden="1">
      <c r="B59" s="40"/>
      <c r="C59" s="41" t="s">
        <v>3</v>
      </c>
      <c r="D59" s="41" t="s">
        <v>97</v>
      </c>
      <c r="E59" s="41" t="s">
        <v>98</v>
      </c>
      <c r="F59" s="64" t="s">
        <v>248</v>
      </c>
      <c r="G59" s="44"/>
      <c r="H59" s="101"/>
      <c r="I59" s="45"/>
      <c r="J59" s="36"/>
      <c r="K59" s="102"/>
      <c r="L59" s="36"/>
      <c r="M59" s="37" t="str">
        <f t="shared" si="2"/>
        <v>N/A</v>
      </c>
      <c r="N59" s="48">
        <v>5</v>
      </c>
      <c r="O59" s="45">
        <v>2</v>
      </c>
      <c r="P59" s="45">
        <v>2</v>
      </c>
      <c r="Q59" s="18">
        <f t="shared" si="3"/>
        <v>12</v>
      </c>
      <c r="R59" s="40">
        <v>1</v>
      </c>
      <c r="S59" s="51" t="s">
        <v>154</v>
      </c>
      <c r="T59" s="52">
        <v>8000</v>
      </c>
      <c r="U59" s="103">
        <f t="shared" si="4"/>
        <v>8000</v>
      </c>
      <c r="V59" s="68" t="s">
        <v>222</v>
      </c>
      <c r="W59" s="67" t="s">
        <v>179</v>
      </c>
      <c r="X59" s="40">
        <v>2027</v>
      </c>
      <c r="Y59" s="53"/>
      <c r="Z59" s="54" t="str">
        <f t="shared" si="11"/>
        <v/>
      </c>
      <c r="AA59" s="116" t="str">
        <f t="shared" si="11"/>
        <v/>
      </c>
      <c r="AB59" s="116" t="str">
        <f t="shared" si="11"/>
        <v/>
      </c>
      <c r="AC59" s="116">
        <f t="shared" si="11"/>
        <v>8000</v>
      </c>
      <c r="AD59" s="116" t="str">
        <f t="shared" si="11"/>
        <v/>
      </c>
      <c r="AE59" s="116" t="str">
        <f t="shared" si="11"/>
        <v/>
      </c>
      <c r="AF59" s="119" t="str">
        <f t="shared" si="11"/>
        <v/>
      </c>
      <c r="AG59" s="119" t="str">
        <f t="shared" si="11"/>
        <v/>
      </c>
      <c r="AH59" s="119" t="str">
        <f t="shared" si="11"/>
        <v/>
      </c>
      <c r="AI59" s="119" t="str">
        <f t="shared" si="11"/>
        <v/>
      </c>
      <c r="AJ59" s="119" t="str">
        <f t="shared" si="11"/>
        <v/>
      </c>
      <c r="AK59" s="120" t="str">
        <f t="shared" si="11"/>
        <v/>
      </c>
      <c r="AL59" s="65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</row>
    <row r="60" spans="2:57" hidden="1">
      <c r="B60" s="40"/>
      <c r="C60" s="41" t="s">
        <v>5</v>
      </c>
      <c r="D60" s="41" t="s">
        <v>97</v>
      </c>
      <c r="E60" s="41" t="s">
        <v>469</v>
      </c>
      <c r="F60" s="64" t="s">
        <v>332</v>
      </c>
      <c r="G60" s="44"/>
      <c r="H60" s="101"/>
      <c r="I60" s="45"/>
      <c r="J60" s="36"/>
      <c r="K60" s="102">
        <f t="shared" ref="K60:K106" ca="1" si="12">YEAR(TODAY())-J60</f>
        <v>2024</v>
      </c>
      <c r="L60" s="36"/>
      <c r="M60" s="37" t="str">
        <f t="shared" si="2"/>
        <v>N/A</v>
      </c>
      <c r="N60" s="48">
        <v>5</v>
      </c>
      <c r="O60" s="45">
        <v>2</v>
      </c>
      <c r="P60" s="45">
        <v>2</v>
      </c>
      <c r="Q60" s="18">
        <f t="shared" si="3"/>
        <v>12</v>
      </c>
      <c r="R60" s="40">
        <v>1</v>
      </c>
      <c r="S60" s="51" t="s">
        <v>262</v>
      </c>
      <c r="T60" s="52">
        <v>3000</v>
      </c>
      <c r="U60" s="103">
        <f t="shared" si="4"/>
        <v>3000</v>
      </c>
      <c r="V60" s="68" t="s">
        <v>222</v>
      </c>
      <c r="W60" s="67" t="s">
        <v>179</v>
      </c>
      <c r="X60" s="40">
        <v>2029</v>
      </c>
      <c r="Y60" s="53"/>
      <c r="Z60" s="54" t="str">
        <f t="shared" si="11"/>
        <v/>
      </c>
      <c r="AA60" s="116" t="str">
        <f t="shared" si="11"/>
        <v/>
      </c>
      <c r="AB60" s="116" t="str">
        <f t="shared" si="11"/>
        <v/>
      </c>
      <c r="AC60" s="116" t="str">
        <f t="shared" si="11"/>
        <v/>
      </c>
      <c r="AD60" s="116" t="str">
        <f t="shared" si="11"/>
        <v/>
      </c>
      <c r="AE60" s="116">
        <f t="shared" si="11"/>
        <v>3000</v>
      </c>
      <c r="AF60" s="119" t="str">
        <f t="shared" si="11"/>
        <v/>
      </c>
      <c r="AG60" s="119" t="str">
        <f t="shared" si="11"/>
        <v/>
      </c>
      <c r="AH60" s="119" t="str">
        <f t="shared" si="11"/>
        <v/>
      </c>
      <c r="AI60" s="119" t="str">
        <f t="shared" si="11"/>
        <v/>
      </c>
      <c r="AJ60" s="119" t="str">
        <f t="shared" si="11"/>
        <v/>
      </c>
      <c r="AK60" s="120" t="str">
        <f t="shared" si="11"/>
        <v/>
      </c>
      <c r="AL60" s="65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</row>
    <row r="61" spans="2:57" hidden="1">
      <c r="B61" s="40"/>
      <c r="C61" s="41" t="s">
        <v>8</v>
      </c>
      <c r="D61" s="41" t="s">
        <v>91</v>
      </c>
      <c r="E61" s="41" t="s">
        <v>123</v>
      </c>
      <c r="F61" s="64" t="s">
        <v>367</v>
      </c>
      <c r="G61" s="44"/>
      <c r="H61" s="101"/>
      <c r="I61" s="45"/>
      <c r="J61" s="36"/>
      <c r="K61" s="102">
        <f t="shared" ca="1" si="12"/>
        <v>2024</v>
      </c>
      <c r="L61" s="36"/>
      <c r="M61" s="37" t="str">
        <f t="shared" si="2"/>
        <v>N/A</v>
      </c>
      <c r="N61" s="48">
        <v>5</v>
      </c>
      <c r="O61" s="45">
        <v>2</v>
      </c>
      <c r="P61" s="45">
        <v>2</v>
      </c>
      <c r="Q61" s="19">
        <f t="shared" si="3"/>
        <v>12</v>
      </c>
      <c r="R61" s="40">
        <v>6</v>
      </c>
      <c r="S61" s="51" t="s">
        <v>154</v>
      </c>
      <c r="T61" s="52">
        <v>400</v>
      </c>
      <c r="U61" s="103">
        <f t="shared" si="4"/>
        <v>2400</v>
      </c>
      <c r="V61" s="68" t="s">
        <v>222</v>
      </c>
      <c r="W61" s="67" t="s">
        <v>179</v>
      </c>
      <c r="X61" s="40">
        <v>2027</v>
      </c>
      <c r="Y61" s="53"/>
      <c r="Z61" s="54" t="str">
        <f t="shared" si="11"/>
        <v/>
      </c>
      <c r="AA61" s="116" t="str">
        <f t="shared" si="11"/>
        <v/>
      </c>
      <c r="AB61" s="116" t="str">
        <f t="shared" si="11"/>
        <v/>
      </c>
      <c r="AC61" s="116">
        <f t="shared" si="11"/>
        <v>2400</v>
      </c>
      <c r="AD61" s="116" t="str">
        <f t="shared" si="11"/>
        <v/>
      </c>
      <c r="AE61" s="116" t="str">
        <f t="shared" si="11"/>
        <v/>
      </c>
      <c r="AF61" s="119" t="str">
        <f t="shared" si="11"/>
        <v/>
      </c>
      <c r="AG61" s="119" t="str">
        <f t="shared" si="11"/>
        <v/>
      </c>
      <c r="AH61" s="119" t="str">
        <f t="shared" si="11"/>
        <v/>
      </c>
      <c r="AI61" s="119" t="str">
        <f t="shared" si="11"/>
        <v/>
      </c>
      <c r="AJ61" s="119" t="str">
        <f t="shared" si="11"/>
        <v/>
      </c>
      <c r="AK61" s="120" t="str">
        <f t="shared" si="11"/>
        <v/>
      </c>
      <c r="AL61" s="65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</row>
    <row r="62" spans="2:57" ht="30" hidden="1">
      <c r="B62" s="40"/>
      <c r="C62" s="41" t="s">
        <v>2</v>
      </c>
      <c r="D62" s="41" t="s">
        <v>97</v>
      </c>
      <c r="E62" s="41" t="s">
        <v>134</v>
      </c>
      <c r="F62" s="64" t="s">
        <v>454</v>
      </c>
      <c r="G62" s="42"/>
      <c r="H62" s="101" t="s">
        <v>566</v>
      </c>
      <c r="I62" s="43"/>
      <c r="J62" s="36"/>
      <c r="K62" s="102">
        <f t="shared" ca="1" si="12"/>
        <v>2024</v>
      </c>
      <c r="L62" s="36"/>
      <c r="M62" s="37" t="str">
        <f t="shared" si="2"/>
        <v>N/A</v>
      </c>
      <c r="N62" s="48">
        <v>3</v>
      </c>
      <c r="O62" s="45">
        <v>3</v>
      </c>
      <c r="P62" s="45">
        <v>3</v>
      </c>
      <c r="Q62" s="18">
        <f t="shared" si="3"/>
        <v>11.700000000000001</v>
      </c>
      <c r="R62" s="40">
        <f>40+34</f>
        <v>74</v>
      </c>
      <c r="S62" s="51" t="s">
        <v>262</v>
      </c>
      <c r="T62" s="52">
        <v>1100</v>
      </c>
      <c r="U62" s="103">
        <f t="shared" si="4"/>
        <v>81400</v>
      </c>
      <c r="V62" s="68" t="s">
        <v>222</v>
      </c>
      <c r="W62" s="67" t="s">
        <v>179</v>
      </c>
      <c r="X62" s="40">
        <v>2026</v>
      </c>
      <c r="Y62" s="53"/>
      <c r="Z62" s="54" t="str">
        <f t="shared" si="11"/>
        <v/>
      </c>
      <c r="AA62" s="116" t="str">
        <f t="shared" si="11"/>
        <v/>
      </c>
      <c r="AB62" s="116">
        <f t="shared" si="11"/>
        <v>81400</v>
      </c>
      <c r="AC62" s="116" t="str">
        <f t="shared" si="11"/>
        <v/>
      </c>
      <c r="AD62" s="116" t="str">
        <f t="shared" si="11"/>
        <v/>
      </c>
      <c r="AE62" s="116" t="str">
        <f t="shared" si="11"/>
        <v/>
      </c>
      <c r="AF62" s="119" t="str">
        <f t="shared" si="11"/>
        <v/>
      </c>
      <c r="AG62" s="119" t="str">
        <f t="shared" si="11"/>
        <v/>
      </c>
      <c r="AH62" s="119" t="str">
        <f t="shared" si="11"/>
        <v/>
      </c>
      <c r="AI62" s="119" t="str">
        <f t="shared" si="11"/>
        <v/>
      </c>
      <c r="AJ62" s="119" t="str">
        <f t="shared" si="11"/>
        <v/>
      </c>
      <c r="AK62" s="120" t="str">
        <f t="shared" si="11"/>
        <v/>
      </c>
      <c r="AL62" s="65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</row>
    <row r="63" spans="2:57" hidden="1">
      <c r="B63" s="40"/>
      <c r="C63" s="41" t="s">
        <v>6</v>
      </c>
      <c r="D63" s="41" t="s">
        <v>110</v>
      </c>
      <c r="E63" s="41" t="s">
        <v>100</v>
      </c>
      <c r="F63" s="64" t="s">
        <v>343</v>
      </c>
      <c r="G63" s="44"/>
      <c r="H63" s="101"/>
      <c r="I63" s="45"/>
      <c r="J63" s="36"/>
      <c r="K63" s="102">
        <f t="shared" ca="1" si="12"/>
        <v>2024</v>
      </c>
      <c r="L63" s="36"/>
      <c r="M63" s="37" t="str">
        <f t="shared" si="2"/>
        <v>N/A</v>
      </c>
      <c r="N63" s="48">
        <v>3</v>
      </c>
      <c r="O63" s="45">
        <v>3</v>
      </c>
      <c r="P63" s="45">
        <v>3</v>
      </c>
      <c r="Q63" s="18">
        <f t="shared" si="3"/>
        <v>11.700000000000001</v>
      </c>
      <c r="R63" s="40">
        <v>1</v>
      </c>
      <c r="S63" s="51" t="s">
        <v>262</v>
      </c>
      <c r="T63" s="52">
        <v>15000</v>
      </c>
      <c r="U63" s="103">
        <f t="shared" si="4"/>
        <v>15000</v>
      </c>
      <c r="V63" s="68" t="s">
        <v>222</v>
      </c>
      <c r="W63" s="67" t="s">
        <v>179</v>
      </c>
      <c r="X63" s="40">
        <v>2028</v>
      </c>
      <c r="Y63" s="53"/>
      <c r="Z63" s="54" t="str">
        <f t="shared" si="11"/>
        <v/>
      </c>
      <c r="AA63" s="116" t="str">
        <f t="shared" si="11"/>
        <v/>
      </c>
      <c r="AB63" s="116" t="str">
        <f t="shared" si="11"/>
        <v/>
      </c>
      <c r="AC63" s="116" t="str">
        <f t="shared" si="11"/>
        <v/>
      </c>
      <c r="AD63" s="116">
        <f t="shared" si="11"/>
        <v>15000</v>
      </c>
      <c r="AE63" s="116" t="str">
        <f t="shared" si="11"/>
        <v/>
      </c>
      <c r="AF63" s="119" t="str">
        <f t="shared" si="11"/>
        <v/>
      </c>
      <c r="AG63" s="119" t="str">
        <f t="shared" si="11"/>
        <v/>
      </c>
      <c r="AH63" s="119" t="str">
        <f t="shared" si="11"/>
        <v/>
      </c>
      <c r="AI63" s="119" t="str">
        <f t="shared" si="11"/>
        <v/>
      </c>
      <c r="AJ63" s="119" t="str">
        <f t="shared" si="11"/>
        <v/>
      </c>
      <c r="AK63" s="120" t="str">
        <f t="shared" si="11"/>
        <v/>
      </c>
      <c r="AL63" s="65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</row>
    <row r="64" spans="2:57" ht="30" hidden="1">
      <c r="B64" s="40"/>
      <c r="C64" s="41" t="s">
        <v>2</v>
      </c>
      <c r="D64" s="41" t="s">
        <v>110</v>
      </c>
      <c r="E64" s="41" t="s">
        <v>102</v>
      </c>
      <c r="F64" s="64" t="s">
        <v>441</v>
      </c>
      <c r="G64" s="42"/>
      <c r="H64" s="101" t="s">
        <v>475</v>
      </c>
      <c r="I64" s="43"/>
      <c r="J64" s="36"/>
      <c r="K64" s="102">
        <f t="shared" ca="1" si="12"/>
        <v>2024</v>
      </c>
      <c r="L64" s="36"/>
      <c r="M64" s="37" t="str">
        <f t="shared" si="2"/>
        <v>N/A</v>
      </c>
      <c r="N64" s="48">
        <v>3</v>
      </c>
      <c r="O64" s="45">
        <v>3</v>
      </c>
      <c r="P64" s="45">
        <v>3</v>
      </c>
      <c r="Q64" s="18">
        <f t="shared" si="3"/>
        <v>11.700000000000001</v>
      </c>
      <c r="R64" s="40">
        <v>4</v>
      </c>
      <c r="S64" s="51" t="s">
        <v>154</v>
      </c>
      <c r="T64" s="52">
        <v>200</v>
      </c>
      <c r="U64" s="103">
        <f t="shared" si="4"/>
        <v>800</v>
      </c>
      <c r="V64" s="68" t="s">
        <v>222</v>
      </c>
      <c r="W64" s="67" t="s">
        <v>179</v>
      </c>
      <c r="X64" s="40">
        <v>2025</v>
      </c>
      <c r="Y64" s="53"/>
      <c r="Z64" s="54" t="str">
        <f t="shared" ref="Z64:AK73" si="13">IF($X64=Z$3,(IF($W64="YES","",+$U64)),"")</f>
        <v/>
      </c>
      <c r="AA64" s="116">
        <f t="shared" si="13"/>
        <v>800</v>
      </c>
      <c r="AB64" s="116" t="str">
        <f t="shared" si="13"/>
        <v/>
      </c>
      <c r="AC64" s="116" t="str">
        <f t="shared" si="13"/>
        <v/>
      </c>
      <c r="AD64" s="116" t="str">
        <f t="shared" si="13"/>
        <v/>
      </c>
      <c r="AE64" s="116" t="str">
        <f t="shared" si="13"/>
        <v/>
      </c>
      <c r="AF64" s="119" t="str">
        <f t="shared" si="13"/>
        <v/>
      </c>
      <c r="AG64" s="119" t="str">
        <f t="shared" si="13"/>
        <v/>
      </c>
      <c r="AH64" s="119" t="str">
        <f t="shared" si="13"/>
        <v/>
      </c>
      <c r="AI64" s="119" t="str">
        <f t="shared" si="13"/>
        <v/>
      </c>
      <c r="AJ64" s="119" t="str">
        <f t="shared" si="13"/>
        <v/>
      </c>
      <c r="AK64" s="120" t="str">
        <f t="shared" si="13"/>
        <v/>
      </c>
      <c r="AL64" s="65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</row>
    <row r="65" spans="2:57" ht="30">
      <c r="B65" s="40"/>
      <c r="C65" s="41" t="s">
        <v>7</v>
      </c>
      <c r="D65" s="41" t="s">
        <v>110</v>
      </c>
      <c r="E65" s="41" t="s">
        <v>102</v>
      </c>
      <c r="F65" s="64" t="s">
        <v>380</v>
      </c>
      <c r="G65" s="44">
        <v>101128</v>
      </c>
      <c r="H65" s="101" t="s">
        <v>484</v>
      </c>
      <c r="I65" s="45" t="s">
        <v>178</v>
      </c>
      <c r="J65" s="36">
        <v>2003</v>
      </c>
      <c r="K65" s="102">
        <f t="shared" ca="1" si="12"/>
        <v>21</v>
      </c>
      <c r="L65" s="36">
        <v>15</v>
      </c>
      <c r="M65" s="37">
        <f t="shared" ca="1" si="2"/>
        <v>-6</v>
      </c>
      <c r="N65" s="48">
        <v>4</v>
      </c>
      <c r="O65" s="45">
        <v>2</v>
      </c>
      <c r="P65" s="45">
        <v>4</v>
      </c>
      <c r="Q65" s="19">
        <f t="shared" si="3"/>
        <v>11.2</v>
      </c>
      <c r="R65" s="40">
        <v>1</v>
      </c>
      <c r="S65" s="51" t="s">
        <v>262</v>
      </c>
      <c r="T65" s="52">
        <f>(15500+1000+2000+5000+3500)*2</f>
        <v>54000</v>
      </c>
      <c r="U65" s="103">
        <f t="shared" si="4"/>
        <v>54000</v>
      </c>
      <c r="V65" s="68" t="s">
        <v>222</v>
      </c>
      <c r="W65" s="67" t="s">
        <v>179</v>
      </c>
      <c r="X65" s="40">
        <v>2027</v>
      </c>
      <c r="Y65" s="53"/>
      <c r="Z65" s="54" t="str">
        <f t="shared" si="13"/>
        <v/>
      </c>
      <c r="AA65" s="116" t="str">
        <f t="shared" si="13"/>
        <v/>
      </c>
      <c r="AB65" s="116" t="str">
        <f t="shared" si="13"/>
        <v/>
      </c>
      <c r="AC65" s="116">
        <f t="shared" si="13"/>
        <v>54000</v>
      </c>
      <c r="AD65" s="116" t="str">
        <f t="shared" si="13"/>
        <v/>
      </c>
      <c r="AE65" s="116" t="str">
        <f t="shared" si="13"/>
        <v/>
      </c>
      <c r="AF65" s="119" t="str">
        <f t="shared" si="13"/>
        <v/>
      </c>
      <c r="AG65" s="119" t="str">
        <f t="shared" si="13"/>
        <v/>
      </c>
      <c r="AH65" s="119" t="str">
        <f t="shared" si="13"/>
        <v/>
      </c>
      <c r="AI65" s="119" t="str">
        <f t="shared" si="13"/>
        <v/>
      </c>
      <c r="AJ65" s="119" t="str">
        <f t="shared" si="13"/>
        <v/>
      </c>
      <c r="AK65" s="120" t="str">
        <f t="shared" si="13"/>
        <v/>
      </c>
      <c r="AL65" s="65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</row>
    <row r="66" spans="2:57" ht="30">
      <c r="B66" s="40"/>
      <c r="C66" s="41" t="s">
        <v>7</v>
      </c>
      <c r="D66" s="41" t="s">
        <v>110</v>
      </c>
      <c r="E66" s="41" t="s">
        <v>102</v>
      </c>
      <c r="F66" s="64" t="s">
        <v>379</v>
      </c>
      <c r="G66" s="44">
        <v>101129</v>
      </c>
      <c r="H66" s="101" t="s">
        <v>484</v>
      </c>
      <c r="I66" s="45" t="s">
        <v>178</v>
      </c>
      <c r="J66" s="36">
        <v>2003</v>
      </c>
      <c r="K66" s="102">
        <f t="shared" ca="1" si="12"/>
        <v>21</v>
      </c>
      <c r="L66" s="36">
        <v>15</v>
      </c>
      <c r="M66" s="37">
        <f t="shared" ca="1" si="2"/>
        <v>-6</v>
      </c>
      <c r="N66" s="48">
        <v>4</v>
      </c>
      <c r="O66" s="45">
        <v>2</v>
      </c>
      <c r="P66" s="45">
        <v>4</v>
      </c>
      <c r="Q66" s="19">
        <f t="shared" si="3"/>
        <v>11.2</v>
      </c>
      <c r="R66" s="40">
        <v>1</v>
      </c>
      <c r="S66" s="51" t="s">
        <v>262</v>
      </c>
      <c r="T66" s="52">
        <f>(12500+1000+2000+5000+3500)*2</f>
        <v>48000</v>
      </c>
      <c r="U66" s="103">
        <f t="shared" si="4"/>
        <v>48000</v>
      </c>
      <c r="V66" s="68" t="s">
        <v>222</v>
      </c>
      <c r="W66" s="67" t="s">
        <v>179</v>
      </c>
      <c r="X66" s="40">
        <v>2027</v>
      </c>
      <c r="Y66" s="53"/>
      <c r="Z66" s="54" t="str">
        <f t="shared" si="13"/>
        <v/>
      </c>
      <c r="AA66" s="116" t="str">
        <f t="shared" si="13"/>
        <v/>
      </c>
      <c r="AB66" s="116" t="str">
        <f t="shared" si="13"/>
        <v/>
      </c>
      <c r="AC66" s="116">
        <f t="shared" si="13"/>
        <v>48000</v>
      </c>
      <c r="AD66" s="116" t="str">
        <f t="shared" si="13"/>
        <v/>
      </c>
      <c r="AE66" s="116" t="str">
        <f t="shared" si="13"/>
        <v/>
      </c>
      <c r="AF66" s="119" t="str">
        <f t="shared" si="13"/>
        <v/>
      </c>
      <c r="AG66" s="119" t="str">
        <f t="shared" si="13"/>
        <v/>
      </c>
      <c r="AH66" s="119" t="str">
        <f t="shared" si="13"/>
        <v/>
      </c>
      <c r="AI66" s="119" t="str">
        <f t="shared" si="13"/>
        <v/>
      </c>
      <c r="AJ66" s="119" t="str">
        <f t="shared" si="13"/>
        <v/>
      </c>
      <c r="AK66" s="120" t="str">
        <f t="shared" si="13"/>
        <v/>
      </c>
      <c r="AL66" s="65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</row>
    <row r="67" spans="2:57" ht="45" hidden="1">
      <c r="B67" s="40"/>
      <c r="C67" s="41" t="s">
        <v>8</v>
      </c>
      <c r="D67" s="41" t="s">
        <v>97</v>
      </c>
      <c r="E67" s="41" t="s">
        <v>98</v>
      </c>
      <c r="F67" s="64" t="s">
        <v>371</v>
      </c>
      <c r="G67" s="44"/>
      <c r="H67" s="101"/>
      <c r="I67" s="45"/>
      <c r="J67" s="36"/>
      <c r="K67" s="102">
        <f t="shared" ca="1" si="12"/>
        <v>2024</v>
      </c>
      <c r="L67" s="36"/>
      <c r="M67" s="37" t="str">
        <f t="shared" si="2"/>
        <v>N/A</v>
      </c>
      <c r="N67" s="48">
        <v>5</v>
      </c>
      <c r="O67" s="45">
        <v>2</v>
      </c>
      <c r="P67" s="45">
        <v>1</v>
      </c>
      <c r="Q67" s="19">
        <f t="shared" si="3"/>
        <v>11</v>
      </c>
      <c r="R67" s="40">
        <v>1</v>
      </c>
      <c r="S67" s="51" t="s">
        <v>262</v>
      </c>
      <c r="T67" s="52">
        <v>12000</v>
      </c>
      <c r="U67" s="103">
        <f t="shared" si="4"/>
        <v>12000</v>
      </c>
      <c r="V67" s="68" t="s">
        <v>222</v>
      </c>
      <c r="W67" s="67" t="s">
        <v>179</v>
      </c>
      <c r="X67" s="40">
        <v>2030</v>
      </c>
      <c r="Y67" s="53"/>
      <c r="Z67" s="54" t="str">
        <f t="shared" si="13"/>
        <v/>
      </c>
      <c r="AA67" s="116" t="str">
        <f t="shared" si="13"/>
        <v/>
      </c>
      <c r="AB67" s="116" t="str">
        <f t="shared" si="13"/>
        <v/>
      </c>
      <c r="AC67" s="116" t="str">
        <f t="shared" si="13"/>
        <v/>
      </c>
      <c r="AD67" s="116" t="str">
        <f t="shared" si="13"/>
        <v/>
      </c>
      <c r="AE67" s="116" t="str">
        <f t="shared" si="13"/>
        <v/>
      </c>
      <c r="AF67" s="119">
        <f t="shared" si="13"/>
        <v>12000</v>
      </c>
      <c r="AG67" s="119" t="str">
        <f t="shared" si="13"/>
        <v/>
      </c>
      <c r="AH67" s="119" t="str">
        <f t="shared" si="13"/>
        <v/>
      </c>
      <c r="AI67" s="119" t="str">
        <f t="shared" si="13"/>
        <v/>
      </c>
      <c r="AJ67" s="119" t="str">
        <f t="shared" si="13"/>
        <v/>
      </c>
      <c r="AK67" s="120" t="str">
        <f t="shared" si="13"/>
        <v/>
      </c>
      <c r="AL67" s="65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</row>
    <row r="68" spans="2:57" ht="30" hidden="1">
      <c r="B68" s="40"/>
      <c r="C68" s="41" t="s">
        <v>2</v>
      </c>
      <c r="D68" s="41" t="s">
        <v>97</v>
      </c>
      <c r="E68" s="41" t="s">
        <v>98</v>
      </c>
      <c r="F68" s="64" t="s">
        <v>460</v>
      </c>
      <c r="G68" s="42"/>
      <c r="H68" s="101"/>
      <c r="I68" s="43"/>
      <c r="J68" s="36"/>
      <c r="K68" s="102">
        <f t="shared" ca="1" si="12"/>
        <v>2024</v>
      </c>
      <c r="L68" s="36"/>
      <c r="M68" s="37" t="str">
        <f t="shared" ref="M68:M131" si="14">IF(J68=0,"N/A",L68-K68)</f>
        <v>N/A</v>
      </c>
      <c r="N68" s="48">
        <v>2</v>
      </c>
      <c r="O68" s="45">
        <v>5</v>
      </c>
      <c r="P68" s="45">
        <v>1</v>
      </c>
      <c r="Q68" s="18">
        <f t="shared" ref="Q68:Q131" si="15">N68*O68*(1+P68*0.1)</f>
        <v>11</v>
      </c>
      <c r="R68" s="40">
        <v>1</v>
      </c>
      <c r="S68" s="51" t="s">
        <v>262</v>
      </c>
      <c r="T68" s="52">
        <v>10000</v>
      </c>
      <c r="U68" s="103">
        <f t="shared" ref="U68:U131" si="16">+T68*R68</f>
        <v>10000</v>
      </c>
      <c r="V68" s="68" t="s">
        <v>222</v>
      </c>
      <c r="W68" s="67" t="s">
        <v>179</v>
      </c>
      <c r="X68" s="40">
        <v>2025</v>
      </c>
      <c r="Y68" s="53"/>
      <c r="Z68" s="54" t="str">
        <f t="shared" si="13"/>
        <v/>
      </c>
      <c r="AA68" s="116">
        <f t="shared" si="13"/>
        <v>10000</v>
      </c>
      <c r="AB68" s="116" t="str">
        <f t="shared" si="13"/>
        <v/>
      </c>
      <c r="AC68" s="116" t="str">
        <f t="shared" si="13"/>
        <v/>
      </c>
      <c r="AD68" s="116" t="str">
        <f t="shared" si="13"/>
        <v/>
      </c>
      <c r="AE68" s="116" t="str">
        <f t="shared" si="13"/>
        <v/>
      </c>
      <c r="AF68" s="119" t="str">
        <f t="shared" si="13"/>
        <v/>
      </c>
      <c r="AG68" s="119" t="str">
        <f t="shared" si="13"/>
        <v/>
      </c>
      <c r="AH68" s="119" t="str">
        <f t="shared" si="13"/>
        <v/>
      </c>
      <c r="AI68" s="119" t="str">
        <f t="shared" si="13"/>
        <v/>
      </c>
      <c r="AJ68" s="119" t="str">
        <f t="shared" si="13"/>
        <v/>
      </c>
      <c r="AK68" s="120" t="str">
        <f t="shared" si="13"/>
        <v/>
      </c>
      <c r="AL68" s="65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</row>
    <row r="69" spans="2:57" ht="30" hidden="1">
      <c r="B69" s="40"/>
      <c r="C69" s="41" t="s">
        <v>9</v>
      </c>
      <c r="D69" s="41" t="s">
        <v>97</v>
      </c>
      <c r="E69" s="41" t="s">
        <v>98</v>
      </c>
      <c r="F69" s="64" t="s">
        <v>286</v>
      </c>
      <c r="G69" s="44"/>
      <c r="H69" s="101"/>
      <c r="I69" s="45"/>
      <c r="J69" s="36"/>
      <c r="K69" s="102">
        <f t="shared" ca="1" si="12"/>
        <v>2024</v>
      </c>
      <c r="L69" s="36"/>
      <c r="M69" s="37" t="str">
        <f t="shared" si="14"/>
        <v>N/A</v>
      </c>
      <c r="N69" s="48">
        <v>5</v>
      </c>
      <c r="O69" s="45">
        <v>2</v>
      </c>
      <c r="P69" s="45">
        <v>1</v>
      </c>
      <c r="Q69" s="18">
        <f t="shared" si="15"/>
        <v>11</v>
      </c>
      <c r="R69" s="40">
        <v>1</v>
      </c>
      <c r="S69" s="51" t="s">
        <v>154</v>
      </c>
      <c r="T69" s="52">
        <v>5000</v>
      </c>
      <c r="U69" s="103">
        <f t="shared" si="16"/>
        <v>5000</v>
      </c>
      <c r="V69" s="68" t="s">
        <v>222</v>
      </c>
      <c r="W69" s="67" t="s">
        <v>179</v>
      </c>
      <c r="X69" s="40">
        <v>2024</v>
      </c>
      <c r="Y69" s="53"/>
      <c r="Z69" s="54">
        <f t="shared" si="13"/>
        <v>5000</v>
      </c>
      <c r="AA69" s="116" t="str">
        <f t="shared" si="13"/>
        <v/>
      </c>
      <c r="AB69" s="116" t="str">
        <f t="shared" si="13"/>
        <v/>
      </c>
      <c r="AC69" s="116" t="str">
        <f t="shared" si="13"/>
        <v/>
      </c>
      <c r="AD69" s="116" t="str">
        <f t="shared" si="13"/>
        <v/>
      </c>
      <c r="AE69" s="116" t="str">
        <f t="shared" si="13"/>
        <v/>
      </c>
      <c r="AF69" s="119" t="str">
        <f t="shared" si="13"/>
        <v/>
      </c>
      <c r="AG69" s="119" t="str">
        <f t="shared" si="13"/>
        <v/>
      </c>
      <c r="AH69" s="119" t="str">
        <f t="shared" si="13"/>
        <v/>
      </c>
      <c r="AI69" s="119" t="str">
        <f t="shared" si="13"/>
        <v/>
      </c>
      <c r="AJ69" s="119" t="str">
        <f t="shared" si="13"/>
        <v/>
      </c>
      <c r="AK69" s="120" t="str">
        <f t="shared" si="13"/>
        <v/>
      </c>
      <c r="AL69" s="65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</row>
    <row r="70" spans="2:57" hidden="1">
      <c r="B70" s="40"/>
      <c r="C70" s="41" t="s">
        <v>0</v>
      </c>
      <c r="D70" s="41" t="s">
        <v>97</v>
      </c>
      <c r="E70" s="41" t="s">
        <v>469</v>
      </c>
      <c r="F70" s="64" t="s">
        <v>238</v>
      </c>
      <c r="G70" s="42"/>
      <c r="H70" s="101"/>
      <c r="I70" s="43"/>
      <c r="J70" s="36"/>
      <c r="K70" s="102">
        <f t="shared" ca="1" si="12"/>
        <v>2024</v>
      </c>
      <c r="L70" s="36"/>
      <c r="M70" s="37" t="str">
        <f t="shared" si="14"/>
        <v>N/A</v>
      </c>
      <c r="N70" s="48">
        <v>5</v>
      </c>
      <c r="O70" s="45">
        <v>2</v>
      </c>
      <c r="P70" s="45">
        <v>1</v>
      </c>
      <c r="Q70" s="18">
        <f t="shared" si="15"/>
        <v>11</v>
      </c>
      <c r="R70" s="40">
        <v>1</v>
      </c>
      <c r="S70" s="51" t="s">
        <v>154</v>
      </c>
      <c r="T70" s="52">
        <v>2500</v>
      </c>
      <c r="U70" s="103">
        <f t="shared" si="16"/>
        <v>2500</v>
      </c>
      <c r="V70" s="68" t="s">
        <v>222</v>
      </c>
      <c r="W70" s="67" t="s">
        <v>179</v>
      </c>
      <c r="X70" s="40">
        <v>2030</v>
      </c>
      <c r="Y70" s="53"/>
      <c r="Z70" s="54" t="str">
        <f t="shared" si="13"/>
        <v/>
      </c>
      <c r="AA70" s="116" t="str">
        <f t="shared" si="13"/>
        <v/>
      </c>
      <c r="AB70" s="116" t="str">
        <f t="shared" si="13"/>
        <v/>
      </c>
      <c r="AC70" s="116" t="str">
        <f t="shared" si="13"/>
        <v/>
      </c>
      <c r="AD70" s="116" t="str">
        <f t="shared" si="13"/>
        <v/>
      </c>
      <c r="AE70" s="116" t="str">
        <f t="shared" si="13"/>
        <v/>
      </c>
      <c r="AF70" s="119">
        <f t="shared" si="13"/>
        <v>2500</v>
      </c>
      <c r="AG70" s="119" t="str">
        <f t="shared" si="13"/>
        <v/>
      </c>
      <c r="AH70" s="119" t="str">
        <f t="shared" si="13"/>
        <v/>
      </c>
      <c r="AI70" s="119" t="str">
        <f t="shared" si="13"/>
        <v/>
      </c>
      <c r="AJ70" s="119" t="str">
        <f t="shared" si="13"/>
        <v/>
      </c>
      <c r="AK70" s="120" t="str">
        <f t="shared" si="13"/>
        <v/>
      </c>
      <c r="AL70" s="65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</row>
    <row r="71" spans="2:57" hidden="1">
      <c r="B71" s="40" t="s">
        <v>162</v>
      </c>
      <c r="C71" s="41" t="s">
        <v>0</v>
      </c>
      <c r="D71" s="41" t="s">
        <v>91</v>
      </c>
      <c r="E71" s="41" t="s">
        <v>123</v>
      </c>
      <c r="F71" s="64" t="s">
        <v>153</v>
      </c>
      <c r="G71" s="42"/>
      <c r="H71" s="101"/>
      <c r="I71" s="43"/>
      <c r="J71" s="36"/>
      <c r="K71" s="102">
        <f t="shared" ca="1" si="12"/>
        <v>2024</v>
      </c>
      <c r="L71" s="36"/>
      <c r="M71" s="37" t="str">
        <f t="shared" si="14"/>
        <v>N/A</v>
      </c>
      <c r="N71" s="48">
        <v>5</v>
      </c>
      <c r="O71" s="45">
        <v>2</v>
      </c>
      <c r="P71" s="45">
        <v>1</v>
      </c>
      <c r="Q71" s="18">
        <f t="shared" si="15"/>
        <v>11</v>
      </c>
      <c r="R71" s="40">
        <v>2</v>
      </c>
      <c r="S71" s="51" t="s">
        <v>154</v>
      </c>
      <c r="T71" s="52">
        <v>500</v>
      </c>
      <c r="U71" s="103">
        <f t="shared" si="16"/>
        <v>1000</v>
      </c>
      <c r="V71" s="68" t="s">
        <v>222</v>
      </c>
      <c r="W71" s="67" t="s">
        <v>179</v>
      </c>
      <c r="X71" s="40">
        <v>2026</v>
      </c>
      <c r="Y71" s="53"/>
      <c r="Z71" s="54" t="str">
        <f t="shared" si="13"/>
        <v/>
      </c>
      <c r="AA71" s="116" t="str">
        <f t="shared" si="13"/>
        <v/>
      </c>
      <c r="AB71" s="116">
        <f t="shared" si="13"/>
        <v>1000</v>
      </c>
      <c r="AC71" s="116" t="str">
        <f t="shared" si="13"/>
        <v/>
      </c>
      <c r="AD71" s="116" t="str">
        <f t="shared" si="13"/>
        <v/>
      </c>
      <c r="AE71" s="116" t="str">
        <f t="shared" si="13"/>
        <v/>
      </c>
      <c r="AF71" s="119" t="str">
        <f t="shared" si="13"/>
        <v/>
      </c>
      <c r="AG71" s="119" t="str">
        <f t="shared" si="13"/>
        <v/>
      </c>
      <c r="AH71" s="119" t="str">
        <f t="shared" si="13"/>
        <v/>
      </c>
      <c r="AI71" s="119" t="str">
        <f t="shared" si="13"/>
        <v/>
      </c>
      <c r="AJ71" s="119" t="str">
        <f t="shared" si="13"/>
        <v/>
      </c>
      <c r="AK71" s="120" t="str">
        <f t="shared" si="13"/>
        <v/>
      </c>
      <c r="AL71" s="65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</row>
    <row r="72" spans="2:57" hidden="1">
      <c r="B72" s="40"/>
      <c r="C72" s="41" t="s">
        <v>2</v>
      </c>
      <c r="D72" s="41" t="s">
        <v>97</v>
      </c>
      <c r="E72" s="41" t="s">
        <v>134</v>
      </c>
      <c r="F72" s="64" t="s">
        <v>268</v>
      </c>
      <c r="G72" s="42"/>
      <c r="H72" s="101"/>
      <c r="I72" s="43"/>
      <c r="J72" s="36"/>
      <c r="K72" s="102">
        <f t="shared" ca="1" si="12"/>
        <v>2024</v>
      </c>
      <c r="L72" s="36"/>
      <c r="M72" s="37" t="str">
        <f t="shared" si="14"/>
        <v>N/A</v>
      </c>
      <c r="N72" s="48">
        <v>5</v>
      </c>
      <c r="O72" s="45">
        <v>2</v>
      </c>
      <c r="P72" s="45">
        <v>1</v>
      </c>
      <c r="Q72" s="18">
        <f t="shared" si="15"/>
        <v>11</v>
      </c>
      <c r="R72" s="40">
        <v>2</v>
      </c>
      <c r="S72" s="51" t="s">
        <v>154</v>
      </c>
      <c r="T72" s="52">
        <v>500</v>
      </c>
      <c r="U72" s="103">
        <f t="shared" si="16"/>
        <v>1000</v>
      </c>
      <c r="V72" s="68" t="s">
        <v>222</v>
      </c>
      <c r="W72" s="67" t="s">
        <v>179</v>
      </c>
      <c r="X72" s="40">
        <v>2025</v>
      </c>
      <c r="Y72" s="53"/>
      <c r="Z72" s="54" t="str">
        <f t="shared" si="13"/>
        <v/>
      </c>
      <c r="AA72" s="116">
        <f t="shared" si="13"/>
        <v>1000</v>
      </c>
      <c r="AB72" s="116" t="str">
        <f t="shared" si="13"/>
        <v/>
      </c>
      <c r="AC72" s="116" t="str">
        <f t="shared" si="13"/>
        <v/>
      </c>
      <c r="AD72" s="116" t="str">
        <f t="shared" si="13"/>
        <v/>
      </c>
      <c r="AE72" s="116" t="str">
        <f t="shared" si="13"/>
        <v/>
      </c>
      <c r="AF72" s="119" t="str">
        <f t="shared" si="13"/>
        <v/>
      </c>
      <c r="AG72" s="119" t="str">
        <f t="shared" si="13"/>
        <v/>
      </c>
      <c r="AH72" s="119" t="str">
        <f t="shared" si="13"/>
        <v/>
      </c>
      <c r="AI72" s="119" t="str">
        <f t="shared" si="13"/>
        <v/>
      </c>
      <c r="AJ72" s="119" t="str">
        <f t="shared" si="13"/>
        <v/>
      </c>
      <c r="AK72" s="120" t="str">
        <f t="shared" si="13"/>
        <v/>
      </c>
      <c r="AL72" s="65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</row>
    <row r="73" spans="2:57" hidden="1">
      <c r="B73" s="40"/>
      <c r="C73" s="41" t="s">
        <v>5</v>
      </c>
      <c r="D73" s="41" t="s">
        <v>466</v>
      </c>
      <c r="E73" s="41" t="s">
        <v>130</v>
      </c>
      <c r="F73" s="64" t="s">
        <v>259</v>
      </c>
      <c r="G73" s="44"/>
      <c r="H73" s="101"/>
      <c r="I73" s="45"/>
      <c r="J73" s="36"/>
      <c r="K73" s="102">
        <f t="shared" ca="1" si="12"/>
        <v>2024</v>
      </c>
      <c r="L73" s="36"/>
      <c r="M73" s="37" t="str">
        <f t="shared" si="14"/>
        <v>N/A</v>
      </c>
      <c r="N73" s="48">
        <v>3</v>
      </c>
      <c r="O73" s="45">
        <v>3</v>
      </c>
      <c r="P73" s="45">
        <v>2</v>
      </c>
      <c r="Q73" s="18">
        <f t="shared" si="15"/>
        <v>10.799999999999999</v>
      </c>
      <c r="R73" s="40">
        <v>1</v>
      </c>
      <c r="S73" s="51" t="s">
        <v>154</v>
      </c>
      <c r="T73" s="52">
        <v>40000</v>
      </c>
      <c r="U73" s="103">
        <f t="shared" si="16"/>
        <v>40000</v>
      </c>
      <c r="V73" s="68" t="s">
        <v>222</v>
      </c>
      <c r="W73" s="67" t="s">
        <v>179</v>
      </c>
      <c r="X73" s="40">
        <v>2030</v>
      </c>
      <c r="Y73" s="53"/>
      <c r="Z73" s="54" t="str">
        <f t="shared" si="13"/>
        <v/>
      </c>
      <c r="AA73" s="116" t="str">
        <f t="shared" si="13"/>
        <v/>
      </c>
      <c r="AB73" s="116" t="str">
        <f t="shared" si="13"/>
        <v/>
      </c>
      <c r="AC73" s="116" t="str">
        <f t="shared" si="13"/>
        <v/>
      </c>
      <c r="AD73" s="116" t="str">
        <f t="shared" si="13"/>
        <v/>
      </c>
      <c r="AE73" s="116" t="str">
        <f t="shared" si="13"/>
        <v/>
      </c>
      <c r="AF73" s="119">
        <f t="shared" si="13"/>
        <v>40000</v>
      </c>
      <c r="AG73" s="119" t="str">
        <f t="shared" si="13"/>
        <v/>
      </c>
      <c r="AH73" s="119" t="str">
        <f t="shared" si="13"/>
        <v/>
      </c>
      <c r="AI73" s="119" t="str">
        <f t="shared" si="13"/>
        <v/>
      </c>
      <c r="AJ73" s="119" t="str">
        <f t="shared" si="13"/>
        <v/>
      </c>
      <c r="AK73" s="120" t="str">
        <f t="shared" si="13"/>
        <v/>
      </c>
      <c r="AL73" s="65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</row>
    <row r="74" spans="2:57" hidden="1">
      <c r="B74" s="40"/>
      <c r="C74" s="41" t="s">
        <v>5</v>
      </c>
      <c r="D74" s="39" t="s">
        <v>97</v>
      </c>
      <c r="E74" s="41" t="s">
        <v>98</v>
      </c>
      <c r="F74" s="64" t="s">
        <v>471</v>
      </c>
      <c r="G74" s="44"/>
      <c r="H74" s="101"/>
      <c r="I74" s="45" t="s">
        <v>179</v>
      </c>
      <c r="J74" s="36">
        <v>2018</v>
      </c>
      <c r="K74" s="102">
        <f t="shared" ca="1" si="12"/>
        <v>6</v>
      </c>
      <c r="L74" s="36">
        <v>10</v>
      </c>
      <c r="M74" s="37">
        <f t="shared" ca="1" si="14"/>
        <v>4</v>
      </c>
      <c r="N74" s="48">
        <v>3</v>
      </c>
      <c r="O74" s="45">
        <v>3</v>
      </c>
      <c r="P74" s="45">
        <v>2</v>
      </c>
      <c r="Q74" s="18">
        <f t="shared" si="15"/>
        <v>10.799999999999999</v>
      </c>
      <c r="R74" s="40">
        <v>1</v>
      </c>
      <c r="S74" s="51" t="s">
        <v>154</v>
      </c>
      <c r="T74" s="52">
        <v>20000</v>
      </c>
      <c r="U74" s="103">
        <f t="shared" si="16"/>
        <v>20000</v>
      </c>
      <c r="V74" s="68" t="s">
        <v>222</v>
      </c>
      <c r="W74" s="67" t="s">
        <v>179</v>
      </c>
      <c r="X74" s="40">
        <v>2028</v>
      </c>
      <c r="Y74" s="53"/>
      <c r="Z74" s="54" t="str">
        <f t="shared" ref="Z74:AK83" si="17">IF($X74=Z$3,(IF($W74="YES","",+$U74)),"")</f>
        <v/>
      </c>
      <c r="AA74" s="116" t="str">
        <f t="shared" si="17"/>
        <v/>
      </c>
      <c r="AB74" s="116" t="str">
        <f t="shared" si="17"/>
        <v/>
      </c>
      <c r="AC74" s="116" t="str">
        <f t="shared" si="17"/>
        <v/>
      </c>
      <c r="AD74" s="116">
        <f t="shared" si="17"/>
        <v>20000</v>
      </c>
      <c r="AE74" s="116" t="str">
        <f t="shared" si="17"/>
        <v/>
      </c>
      <c r="AF74" s="119" t="str">
        <f t="shared" si="17"/>
        <v/>
      </c>
      <c r="AG74" s="119" t="str">
        <f t="shared" si="17"/>
        <v/>
      </c>
      <c r="AH74" s="119" t="str">
        <f t="shared" si="17"/>
        <v/>
      </c>
      <c r="AI74" s="119" t="str">
        <f t="shared" si="17"/>
        <v/>
      </c>
      <c r="AJ74" s="119" t="str">
        <f t="shared" si="17"/>
        <v/>
      </c>
      <c r="AK74" s="120" t="str">
        <f t="shared" si="17"/>
        <v/>
      </c>
      <c r="AL74" s="65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</row>
    <row r="75" spans="2:57" hidden="1">
      <c r="B75" s="40"/>
      <c r="C75" s="41" t="s">
        <v>5</v>
      </c>
      <c r="D75" s="41" t="s">
        <v>466</v>
      </c>
      <c r="E75" s="41" t="s">
        <v>132</v>
      </c>
      <c r="F75" s="64" t="s">
        <v>258</v>
      </c>
      <c r="G75" s="44"/>
      <c r="H75" s="101"/>
      <c r="I75" s="45"/>
      <c r="J75" s="36"/>
      <c r="K75" s="102">
        <f t="shared" ca="1" si="12"/>
        <v>2024</v>
      </c>
      <c r="L75" s="36"/>
      <c r="M75" s="37" t="str">
        <f t="shared" si="14"/>
        <v>N/A</v>
      </c>
      <c r="N75" s="48">
        <v>3</v>
      </c>
      <c r="O75" s="45">
        <v>3</v>
      </c>
      <c r="P75" s="45">
        <v>2</v>
      </c>
      <c r="Q75" s="18">
        <f t="shared" si="15"/>
        <v>10.799999999999999</v>
      </c>
      <c r="R75" s="40">
        <v>1</v>
      </c>
      <c r="S75" s="51" t="s">
        <v>154</v>
      </c>
      <c r="T75" s="52">
        <v>20000</v>
      </c>
      <c r="U75" s="103">
        <f t="shared" si="16"/>
        <v>20000</v>
      </c>
      <c r="V75" s="68" t="s">
        <v>222</v>
      </c>
      <c r="W75" s="67" t="s">
        <v>179</v>
      </c>
      <c r="X75" s="40">
        <v>2030</v>
      </c>
      <c r="Y75" s="53"/>
      <c r="Z75" s="54" t="str">
        <f t="shared" si="17"/>
        <v/>
      </c>
      <c r="AA75" s="116" t="str">
        <f t="shared" si="17"/>
        <v/>
      </c>
      <c r="AB75" s="116" t="str">
        <f t="shared" si="17"/>
        <v/>
      </c>
      <c r="AC75" s="116" t="str">
        <f t="shared" si="17"/>
        <v/>
      </c>
      <c r="AD75" s="116" t="str">
        <f t="shared" si="17"/>
        <v/>
      </c>
      <c r="AE75" s="116" t="str">
        <f t="shared" si="17"/>
        <v/>
      </c>
      <c r="AF75" s="119">
        <f t="shared" si="17"/>
        <v>20000</v>
      </c>
      <c r="AG75" s="119" t="str">
        <f t="shared" si="17"/>
        <v/>
      </c>
      <c r="AH75" s="119" t="str">
        <f t="shared" si="17"/>
        <v/>
      </c>
      <c r="AI75" s="119" t="str">
        <f t="shared" si="17"/>
        <v/>
      </c>
      <c r="AJ75" s="119" t="str">
        <f t="shared" si="17"/>
        <v/>
      </c>
      <c r="AK75" s="120" t="str">
        <f t="shared" si="17"/>
        <v/>
      </c>
      <c r="AL75" s="65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</row>
    <row r="76" spans="2:57" hidden="1">
      <c r="B76" s="40"/>
      <c r="C76" s="41" t="s">
        <v>2</v>
      </c>
      <c r="D76" s="41" t="s">
        <v>110</v>
      </c>
      <c r="E76" s="41" t="s">
        <v>101</v>
      </c>
      <c r="F76" s="64" t="s">
        <v>442</v>
      </c>
      <c r="G76" s="42"/>
      <c r="H76" s="101" t="s">
        <v>504</v>
      </c>
      <c r="I76" s="43" t="s">
        <v>178</v>
      </c>
      <c r="J76" s="36">
        <v>2004</v>
      </c>
      <c r="K76" s="102">
        <f t="shared" ca="1" si="12"/>
        <v>20</v>
      </c>
      <c r="L76" s="36">
        <v>25</v>
      </c>
      <c r="M76" s="37">
        <f t="shared" ca="1" si="14"/>
        <v>5</v>
      </c>
      <c r="N76" s="48">
        <v>3</v>
      </c>
      <c r="O76" s="45">
        <v>3</v>
      </c>
      <c r="P76" s="45">
        <v>2</v>
      </c>
      <c r="Q76" s="18">
        <f t="shared" si="15"/>
        <v>10.799999999999999</v>
      </c>
      <c r="R76" s="40">
        <v>1</v>
      </c>
      <c r="S76" s="51" t="s">
        <v>154</v>
      </c>
      <c r="T76" s="52">
        <v>4000</v>
      </c>
      <c r="U76" s="103">
        <f t="shared" si="16"/>
        <v>4000</v>
      </c>
      <c r="V76" s="68" t="s">
        <v>222</v>
      </c>
      <c r="W76" s="67" t="s">
        <v>179</v>
      </c>
      <c r="X76" s="40">
        <v>2029</v>
      </c>
      <c r="Y76" s="53"/>
      <c r="Z76" s="54" t="str">
        <f t="shared" si="17"/>
        <v/>
      </c>
      <c r="AA76" s="116" t="str">
        <f t="shared" si="17"/>
        <v/>
      </c>
      <c r="AB76" s="116" t="str">
        <f t="shared" si="17"/>
        <v/>
      </c>
      <c r="AC76" s="116" t="str">
        <f t="shared" si="17"/>
        <v/>
      </c>
      <c r="AD76" s="116" t="str">
        <f t="shared" si="17"/>
        <v/>
      </c>
      <c r="AE76" s="116">
        <f t="shared" si="17"/>
        <v>4000</v>
      </c>
      <c r="AF76" s="119" t="str">
        <f t="shared" si="17"/>
        <v/>
      </c>
      <c r="AG76" s="119" t="str">
        <f t="shared" si="17"/>
        <v/>
      </c>
      <c r="AH76" s="119" t="str">
        <f t="shared" si="17"/>
        <v/>
      </c>
      <c r="AI76" s="119" t="str">
        <f t="shared" si="17"/>
        <v/>
      </c>
      <c r="AJ76" s="119" t="str">
        <f t="shared" si="17"/>
        <v/>
      </c>
      <c r="AK76" s="120" t="str">
        <f t="shared" si="17"/>
        <v/>
      </c>
      <c r="AL76" s="65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</row>
    <row r="77" spans="2:57" hidden="1">
      <c r="B77" s="40"/>
      <c r="C77" s="41" t="s">
        <v>8</v>
      </c>
      <c r="D77" s="41" t="s">
        <v>99</v>
      </c>
      <c r="E77" s="41" t="s">
        <v>116</v>
      </c>
      <c r="F77" s="64" t="s">
        <v>377</v>
      </c>
      <c r="G77" s="44">
        <v>101010</v>
      </c>
      <c r="H77" s="101" t="s">
        <v>491</v>
      </c>
      <c r="I77" s="45"/>
      <c r="J77" s="36"/>
      <c r="K77" s="102">
        <f t="shared" ca="1" si="12"/>
        <v>2024</v>
      </c>
      <c r="L77" s="36"/>
      <c r="M77" s="37" t="str">
        <f t="shared" si="14"/>
        <v>N/A</v>
      </c>
      <c r="N77" s="48">
        <v>3</v>
      </c>
      <c r="O77" s="45">
        <v>3</v>
      </c>
      <c r="P77" s="45">
        <v>2</v>
      </c>
      <c r="Q77" s="19">
        <f t="shared" si="15"/>
        <v>10.799999999999999</v>
      </c>
      <c r="R77" s="40">
        <v>1</v>
      </c>
      <c r="S77" s="51" t="s">
        <v>262</v>
      </c>
      <c r="T77" s="52">
        <v>4000</v>
      </c>
      <c r="U77" s="103">
        <f t="shared" si="16"/>
        <v>4000</v>
      </c>
      <c r="V77" s="68" t="s">
        <v>222</v>
      </c>
      <c r="W77" s="67" t="s">
        <v>179</v>
      </c>
      <c r="X77" s="40">
        <v>2029</v>
      </c>
      <c r="Y77" s="53"/>
      <c r="Z77" s="54" t="str">
        <f t="shared" si="17"/>
        <v/>
      </c>
      <c r="AA77" s="116" t="str">
        <f t="shared" si="17"/>
        <v/>
      </c>
      <c r="AB77" s="116" t="str">
        <f t="shared" si="17"/>
        <v/>
      </c>
      <c r="AC77" s="116" t="str">
        <f t="shared" si="17"/>
        <v/>
      </c>
      <c r="AD77" s="116" t="str">
        <f t="shared" si="17"/>
        <v/>
      </c>
      <c r="AE77" s="116">
        <f t="shared" si="17"/>
        <v>4000</v>
      </c>
      <c r="AF77" s="119" t="str">
        <f t="shared" si="17"/>
        <v/>
      </c>
      <c r="AG77" s="119" t="str">
        <f t="shared" si="17"/>
        <v/>
      </c>
      <c r="AH77" s="119" t="str">
        <f t="shared" si="17"/>
        <v/>
      </c>
      <c r="AI77" s="119" t="str">
        <f t="shared" si="17"/>
        <v/>
      </c>
      <c r="AJ77" s="119" t="str">
        <f t="shared" si="17"/>
        <v/>
      </c>
      <c r="AK77" s="120" t="str">
        <f t="shared" si="17"/>
        <v/>
      </c>
      <c r="AL77" s="65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</row>
    <row r="78" spans="2:57" ht="30" hidden="1">
      <c r="B78" s="40"/>
      <c r="C78" s="41" t="s">
        <v>6</v>
      </c>
      <c r="D78" s="41" t="s">
        <v>99</v>
      </c>
      <c r="E78" s="41" t="s">
        <v>115</v>
      </c>
      <c r="F78" s="64" t="s">
        <v>448</v>
      </c>
      <c r="G78" s="44"/>
      <c r="H78" s="101"/>
      <c r="I78" s="45"/>
      <c r="J78" s="36"/>
      <c r="K78" s="102">
        <f t="shared" ca="1" si="12"/>
        <v>2024</v>
      </c>
      <c r="L78" s="36"/>
      <c r="M78" s="37" t="str">
        <f t="shared" si="14"/>
        <v>N/A</v>
      </c>
      <c r="N78" s="48">
        <v>3</v>
      </c>
      <c r="O78" s="45">
        <v>3</v>
      </c>
      <c r="P78" s="45">
        <v>2</v>
      </c>
      <c r="Q78" s="18">
        <f t="shared" si="15"/>
        <v>10.799999999999999</v>
      </c>
      <c r="R78" s="40">
        <v>1</v>
      </c>
      <c r="S78" s="51" t="s">
        <v>262</v>
      </c>
      <c r="T78" s="52">
        <v>3500</v>
      </c>
      <c r="U78" s="103">
        <f t="shared" si="16"/>
        <v>3500</v>
      </c>
      <c r="V78" s="68" t="s">
        <v>222</v>
      </c>
      <c r="W78" s="67" t="s">
        <v>179</v>
      </c>
      <c r="X78" s="40">
        <v>2025</v>
      </c>
      <c r="Y78" s="53"/>
      <c r="Z78" s="54" t="str">
        <f t="shared" si="17"/>
        <v/>
      </c>
      <c r="AA78" s="116">
        <f t="shared" si="17"/>
        <v>3500</v>
      </c>
      <c r="AB78" s="116" t="str">
        <f t="shared" si="17"/>
        <v/>
      </c>
      <c r="AC78" s="116" t="str">
        <f t="shared" si="17"/>
        <v/>
      </c>
      <c r="AD78" s="116" t="str">
        <f t="shared" si="17"/>
        <v/>
      </c>
      <c r="AE78" s="116" t="str">
        <f t="shared" si="17"/>
        <v/>
      </c>
      <c r="AF78" s="119" t="str">
        <f t="shared" si="17"/>
        <v/>
      </c>
      <c r="AG78" s="119" t="str">
        <f t="shared" si="17"/>
        <v/>
      </c>
      <c r="AH78" s="119" t="str">
        <f t="shared" si="17"/>
        <v/>
      </c>
      <c r="AI78" s="119" t="str">
        <f t="shared" si="17"/>
        <v/>
      </c>
      <c r="AJ78" s="119" t="str">
        <f t="shared" si="17"/>
        <v/>
      </c>
      <c r="AK78" s="120" t="str">
        <f t="shared" si="17"/>
        <v/>
      </c>
      <c r="AL78" s="65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</row>
    <row r="79" spans="2:57" hidden="1">
      <c r="B79" s="40"/>
      <c r="C79" s="41" t="s">
        <v>3</v>
      </c>
      <c r="D79" s="41" t="s">
        <v>99</v>
      </c>
      <c r="E79" s="41" t="s">
        <v>116</v>
      </c>
      <c r="F79" s="64" t="s">
        <v>232</v>
      </c>
      <c r="G79" s="42"/>
      <c r="H79" s="101" t="s">
        <v>491</v>
      </c>
      <c r="I79" s="43" t="s">
        <v>178</v>
      </c>
      <c r="J79" s="36">
        <v>2013</v>
      </c>
      <c r="K79" s="102">
        <f t="shared" ca="1" si="12"/>
        <v>11</v>
      </c>
      <c r="L79" s="36">
        <v>12</v>
      </c>
      <c r="M79" s="37">
        <f t="shared" ca="1" si="14"/>
        <v>1</v>
      </c>
      <c r="N79" s="48">
        <v>3</v>
      </c>
      <c r="O79" s="45">
        <v>3</v>
      </c>
      <c r="P79" s="45">
        <v>2</v>
      </c>
      <c r="Q79" s="18">
        <f t="shared" si="15"/>
        <v>10.799999999999999</v>
      </c>
      <c r="R79" s="40">
        <v>1</v>
      </c>
      <c r="S79" s="51" t="s">
        <v>154</v>
      </c>
      <c r="T79" s="52">
        <v>2000</v>
      </c>
      <c r="U79" s="103">
        <f t="shared" si="16"/>
        <v>2000</v>
      </c>
      <c r="V79" s="68" t="s">
        <v>224</v>
      </c>
      <c r="W79" s="67" t="s">
        <v>179</v>
      </c>
      <c r="X79" s="40">
        <v>2025</v>
      </c>
      <c r="Y79" s="53"/>
      <c r="Z79" s="54" t="str">
        <f t="shared" si="17"/>
        <v/>
      </c>
      <c r="AA79" s="116">
        <f t="shared" si="17"/>
        <v>2000</v>
      </c>
      <c r="AB79" s="116" t="str">
        <f t="shared" si="17"/>
        <v/>
      </c>
      <c r="AC79" s="116" t="str">
        <f t="shared" si="17"/>
        <v/>
      </c>
      <c r="AD79" s="116" t="str">
        <f t="shared" si="17"/>
        <v/>
      </c>
      <c r="AE79" s="116" t="str">
        <f t="shared" si="17"/>
        <v/>
      </c>
      <c r="AF79" s="119" t="str">
        <f t="shared" si="17"/>
        <v/>
      </c>
      <c r="AG79" s="119" t="str">
        <f t="shared" si="17"/>
        <v/>
      </c>
      <c r="AH79" s="119" t="str">
        <f t="shared" si="17"/>
        <v/>
      </c>
      <c r="AI79" s="119" t="str">
        <f t="shared" si="17"/>
        <v/>
      </c>
      <c r="AJ79" s="119" t="str">
        <f t="shared" si="17"/>
        <v/>
      </c>
      <c r="AK79" s="120" t="str">
        <f t="shared" si="17"/>
        <v/>
      </c>
      <c r="AL79" s="65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</row>
    <row r="80" spans="2:57" ht="30" hidden="1">
      <c r="B80" s="40"/>
      <c r="C80" s="41" t="s">
        <v>4</v>
      </c>
      <c r="D80" s="41" t="s">
        <v>103</v>
      </c>
      <c r="E80" s="41" t="s">
        <v>171</v>
      </c>
      <c r="F80" s="64" t="s">
        <v>330</v>
      </c>
      <c r="G80" s="44"/>
      <c r="H80" s="101" t="s">
        <v>514</v>
      </c>
      <c r="I80" s="45"/>
      <c r="J80" s="36"/>
      <c r="K80" s="102">
        <f t="shared" ca="1" si="12"/>
        <v>2024</v>
      </c>
      <c r="L80" s="36"/>
      <c r="M80" s="37" t="str">
        <f t="shared" si="14"/>
        <v>N/A</v>
      </c>
      <c r="N80" s="48">
        <v>2</v>
      </c>
      <c r="O80" s="45">
        <v>4</v>
      </c>
      <c r="P80" s="45">
        <v>3</v>
      </c>
      <c r="Q80" s="18">
        <f t="shared" si="15"/>
        <v>10.4</v>
      </c>
      <c r="R80" s="40">
        <v>1</v>
      </c>
      <c r="S80" s="51" t="s">
        <v>154</v>
      </c>
      <c r="T80" s="52">
        <v>25000</v>
      </c>
      <c r="U80" s="103">
        <f t="shared" si="16"/>
        <v>25000</v>
      </c>
      <c r="V80" s="68" t="s">
        <v>222</v>
      </c>
      <c r="W80" s="67" t="s">
        <v>179</v>
      </c>
      <c r="X80" s="40">
        <v>2029</v>
      </c>
      <c r="Y80" s="53"/>
      <c r="Z80" s="54" t="str">
        <f t="shared" si="17"/>
        <v/>
      </c>
      <c r="AA80" s="116" t="str">
        <f t="shared" si="17"/>
        <v/>
      </c>
      <c r="AB80" s="116" t="str">
        <f t="shared" si="17"/>
        <v/>
      </c>
      <c r="AC80" s="116" t="str">
        <f t="shared" si="17"/>
        <v/>
      </c>
      <c r="AD80" s="116" t="str">
        <f t="shared" si="17"/>
        <v/>
      </c>
      <c r="AE80" s="116">
        <f t="shared" si="17"/>
        <v>25000</v>
      </c>
      <c r="AF80" s="119" t="str">
        <f t="shared" si="17"/>
        <v/>
      </c>
      <c r="AG80" s="119" t="str">
        <f t="shared" si="17"/>
        <v/>
      </c>
      <c r="AH80" s="119" t="str">
        <f t="shared" si="17"/>
        <v/>
      </c>
      <c r="AI80" s="119" t="str">
        <f t="shared" si="17"/>
        <v/>
      </c>
      <c r="AJ80" s="119" t="str">
        <f t="shared" si="17"/>
        <v/>
      </c>
      <c r="AK80" s="120" t="str">
        <f t="shared" si="17"/>
        <v/>
      </c>
      <c r="AL80" s="65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</row>
    <row r="81" spans="2:57" hidden="1">
      <c r="B81" s="40"/>
      <c r="C81" s="41" t="s">
        <v>2</v>
      </c>
      <c r="D81" s="41" t="s">
        <v>99</v>
      </c>
      <c r="E81" s="41" t="s">
        <v>116</v>
      </c>
      <c r="F81" s="64" t="s">
        <v>205</v>
      </c>
      <c r="G81" s="42"/>
      <c r="H81" s="101" t="s">
        <v>491</v>
      </c>
      <c r="I81" s="43" t="s">
        <v>179</v>
      </c>
      <c r="J81" s="36">
        <v>2014</v>
      </c>
      <c r="K81" s="102">
        <f t="shared" ca="1" si="12"/>
        <v>10</v>
      </c>
      <c r="L81" s="36">
        <v>15</v>
      </c>
      <c r="M81" s="37">
        <f t="shared" ca="1" si="14"/>
        <v>5</v>
      </c>
      <c r="N81" s="48">
        <v>4</v>
      </c>
      <c r="O81" s="45">
        <v>2</v>
      </c>
      <c r="P81" s="45">
        <v>3</v>
      </c>
      <c r="Q81" s="18">
        <f t="shared" si="15"/>
        <v>10.4</v>
      </c>
      <c r="R81" s="40">
        <v>1</v>
      </c>
      <c r="S81" s="51" t="s">
        <v>154</v>
      </c>
      <c r="T81" s="52">
        <v>20000</v>
      </c>
      <c r="U81" s="103">
        <f t="shared" si="16"/>
        <v>20000</v>
      </c>
      <c r="V81" s="68" t="s">
        <v>222</v>
      </c>
      <c r="W81" s="67" t="s">
        <v>179</v>
      </c>
      <c r="X81" s="40">
        <v>2034</v>
      </c>
      <c r="Y81" s="53"/>
      <c r="Z81" s="54" t="str">
        <f t="shared" si="17"/>
        <v/>
      </c>
      <c r="AA81" s="116" t="str">
        <f t="shared" si="17"/>
        <v/>
      </c>
      <c r="AB81" s="116" t="str">
        <f t="shared" si="17"/>
        <v/>
      </c>
      <c r="AC81" s="116" t="str">
        <f t="shared" si="17"/>
        <v/>
      </c>
      <c r="AD81" s="116" t="str">
        <f t="shared" si="17"/>
        <v/>
      </c>
      <c r="AE81" s="116" t="str">
        <f t="shared" si="17"/>
        <v/>
      </c>
      <c r="AF81" s="119" t="str">
        <f t="shared" si="17"/>
        <v/>
      </c>
      <c r="AG81" s="119" t="str">
        <f t="shared" si="17"/>
        <v/>
      </c>
      <c r="AH81" s="119" t="str">
        <f t="shared" si="17"/>
        <v/>
      </c>
      <c r="AI81" s="119" t="str">
        <f t="shared" si="17"/>
        <v/>
      </c>
      <c r="AJ81" s="119">
        <f t="shared" si="17"/>
        <v>20000</v>
      </c>
      <c r="AK81" s="120" t="str">
        <f t="shared" si="17"/>
        <v/>
      </c>
      <c r="AL81" s="65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</row>
    <row r="82" spans="2:57" hidden="1">
      <c r="B82" s="40"/>
      <c r="C82" s="41" t="s">
        <v>2</v>
      </c>
      <c r="D82" s="41" t="s">
        <v>103</v>
      </c>
      <c r="E82" s="41" t="s">
        <v>125</v>
      </c>
      <c r="F82" s="64" t="s">
        <v>458</v>
      </c>
      <c r="G82" s="42"/>
      <c r="H82" s="101"/>
      <c r="I82" s="43"/>
      <c r="J82" s="36"/>
      <c r="K82" s="102">
        <f t="shared" ca="1" si="12"/>
        <v>2024</v>
      </c>
      <c r="L82" s="36"/>
      <c r="M82" s="37" t="str">
        <f t="shared" si="14"/>
        <v>N/A</v>
      </c>
      <c r="N82" s="48">
        <v>4</v>
      </c>
      <c r="O82" s="45">
        <v>2</v>
      </c>
      <c r="P82" s="45">
        <v>3</v>
      </c>
      <c r="Q82" s="18">
        <f t="shared" si="15"/>
        <v>10.4</v>
      </c>
      <c r="R82" s="40">
        <v>1</v>
      </c>
      <c r="S82" s="51" t="s">
        <v>262</v>
      </c>
      <c r="T82" s="52">
        <v>20000</v>
      </c>
      <c r="U82" s="103">
        <f t="shared" si="16"/>
        <v>20000</v>
      </c>
      <c r="V82" s="68" t="s">
        <v>222</v>
      </c>
      <c r="W82" s="67" t="s">
        <v>179</v>
      </c>
      <c r="X82" s="40">
        <v>2026</v>
      </c>
      <c r="Y82" s="53"/>
      <c r="Z82" s="54" t="str">
        <f t="shared" si="17"/>
        <v/>
      </c>
      <c r="AA82" s="116" t="str">
        <f t="shared" si="17"/>
        <v/>
      </c>
      <c r="AB82" s="116">
        <f t="shared" si="17"/>
        <v>20000</v>
      </c>
      <c r="AC82" s="116" t="str">
        <f t="shared" si="17"/>
        <v/>
      </c>
      <c r="AD82" s="116" t="str">
        <f t="shared" si="17"/>
        <v/>
      </c>
      <c r="AE82" s="116" t="str">
        <f t="shared" si="17"/>
        <v/>
      </c>
      <c r="AF82" s="119" t="str">
        <f t="shared" si="17"/>
        <v/>
      </c>
      <c r="AG82" s="119" t="str">
        <f t="shared" si="17"/>
        <v/>
      </c>
      <c r="AH82" s="119" t="str">
        <f t="shared" si="17"/>
        <v/>
      </c>
      <c r="AI82" s="119" t="str">
        <f t="shared" si="17"/>
        <v/>
      </c>
      <c r="AJ82" s="119" t="str">
        <f t="shared" si="17"/>
        <v/>
      </c>
      <c r="AK82" s="120" t="str">
        <f t="shared" si="17"/>
        <v/>
      </c>
      <c r="AL82" s="65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</row>
    <row r="83" spans="2:57" hidden="1">
      <c r="B83" s="40"/>
      <c r="C83" s="41" t="s">
        <v>2</v>
      </c>
      <c r="D83" s="41" t="s">
        <v>91</v>
      </c>
      <c r="E83" s="41" t="s">
        <v>93</v>
      </c>
      <c r="F83" s="64" t="s">
        <v>202</v>
      </c>
      <c r="G83" s="42"/>
      <c r="H83" s="101"/>
      <c r="I83" s="43"/>
      <c r="J83" s="36"/>
      <c r="K83" s="102">
        <f t="shared" ca="1" si="12"/>
        <v>2024</v>
      </c>
      <c r="L83" s="36"/>
      <c r="M83" s="37" t="str">
        <f t="shared" si="14"/>
        <v>N/A</v>
      </c>
      <c r="N83" s="48">
        <v>4</v>
      </c>
      <c r="O83" s="45">
        <v>2</v>
      </c>
      <c r="P83" s="45">
        <v>3</v>
      </c>
      <c r="Q83" s="18">
        <f t="shared" si="15"/>
        <v>10.4</v>
      </c>
      <c r="R83" s="40">
        <v>20000</v>
      </c>
      <c r="S83" s="51" t="s">
        <v>252</v>
      </c>
      <c r="T83" s="52">
        <v>1</v>
      </c>
      <c r="U83" s="103">
        <f t="shared" si="16"/>
        <v>20000</v>
      </c>
      <c r="V83" s="68" t="s">
        <v>222</v>
      </c>
      <c r="W83" s="67" t="s">
        <v>179</v>
      </c>
      <c r="X83" s="40">
        <v>2026</v>
      </c>
      <c r="Y83" s="53"/>
      <c r="Z83" s="54" t="str">
        <f t="shared" si="17"/>
        <v/>
      </c>
      <c r="AA83" s="116" t="str">
        <f t="shared" si="17"/>
        <v/>
      </c>
      <c r="AB83" s="116">
        <f t="shared" si="17"/>
        <v>20000</v>
      </c>
      <c r="AC83" s="116" t="str">
        <f t="shared" si="17"/>
        <v/>
      </c>
      <c r="AD83" s="116" t="str">
        <f t="shared" si="17"/>
        <v/>
      </c>
      <c r="AE83" s="116" t="str">
        <f t="shared" si="17"/>
        <v/>
      </c>
      <c r="AF83" s="119" t="str">
        <f t="shared" si="17"/>
        <v/>
      </c>
      <c r="AG83" s="119" t="str">
        <f t="shared" si="17"/>
        <v/>
      </c>
      <c r="AH83" s="119" t="str">
        <f t="shared" si="17"/>
        <v/>
      </c>
      <c r="AI83" s="119" t="str">
        <f t="shared" si="17"/>
        <v/>
      </c>
      <c r="AJ83" s="119" t="str">
        <f t="shared" si="17"/>
        <v/>
      </c>
      <c r="AK83" s="120" t="str">
        <f t="shared" si="17"/>
        <v/>
      </c>
      <c r="AL83" s="65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</row>
    <row r="84" spans="2:57" hidden="1">
      <c r="B84" s="40"/>
      <c r="C84" s="41" t="s">
        <v>5</v>
      </c>
      <c r="D84" s="41" t="s">
        <v>91</v>
      </c>
      <c r="E84" s="41" t="s">
        <v>93</v>
      </c>
      <c r="F84" s="64" t="s">
        <v>251</v>
      </c>
      <c r="G84" s="44"/>
      <c r="H84" s="101"/>
      <c r="I84" s="45"/>
      <c r="J84" s="36"/>
      <c r="K84" s="102">
        <f t="shared" ca="1" si="12"/>
        <v>2024</v>
      </c>
      <c r="L84" s="36"/>
      <c r="M84" s="37" t="str">
        <f t="shared" si="14"/>
        <v>N/A</v>
      </c>
      <c r="N84" s="48">
        <v>4</v>
      </c>
      <c r="O84" s="45">
        <v>2</v>
      </c>
      <c r="P84" s="45">
        <v>3</v>
      </c>
      <c r="Q84" s="18">
        <f t="shared" si="15"/>
        <v>10.4</v>
      </c>
      <c r="R84" s="40">
        <v>4500</v>
      </c>
      <c r="S84" s="51" t="s">
        <v>252</v>
      </c>
      <c r="T84" s="52">
        <v>4</v>
      </c>
      <c r="U84" s="103">
        <f t="shared" si="16"/>
        <v>18000</v>
      </c>
      <c r="V84" s="68" t="s">
        <v>222</v>
      </c>
      <c r="W84" s="67" t="s">
        <v>179</v>
      </c>
      <c r="X84" s="40">
        <v>2030</v>
      </c>
      <c r="Y84" s="53"/>
      <c r="Z84" s="54" t="str">
        <f t="shared" ref="Z84:AK93" si="18">IF($X84=Z$3,(IF($W84="YES","",+$U84)),"")</f>
        <v/>
      </c>
      <c r="AA84" s="116" t="str">
        <f t="shared" si="18"/>
        <v/>
      </c>
      <c r="AB84" s="116" t="str">
        <f t="shared" si="18"/>
        <v/>
      </c>
      <c r="AC84" s="116" t="str">
        <f t="shared" si="18"/>
        <v/>
      </c>
      <c r="AD84" s="116" t="str">
        <f t="shared" si="18"/>
        <v/>
      </c>
      <c r="AE84" s="116" t="str">
        <f t="shared" si="18"/>
        <v/>
      </c>
      <c r="AF84" s="119">
        <f t="shared" si="18"/>
        <v>18000</v>
      </c>
      <c r="AG84" s="119" t="str">
        <f t="shared" si="18"/>
        <v/>
      </c>
      <c r="AH84" s="119" t="str">
        <f t="shared" si="18"/>
        <v/>
      </c>
      <c r="AI84" s="119" t="str">
        <f t="shared" si="18"/>
        <v/>
      </c>
      <c r="AJ84" s="119" t="str">
        <f t="shared" si="18"/>
        <v/>
      </c>
      <c r="AK84" s="120" t="str">
        <f t="shared" si="18"/>
        <v/>
      </c>
      <c r="AL84" s="65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</row>
    <row r="85" spans="2:57">
      <c r="B85" s="40"/>
      <c r="C85" s="41" t="s">
        <v>7</v>
      </c>
      <c r="D85" s="41" t="s">
        <v>99</v>
      </c>
      <c r="E85" s="41" t="s">
        <v>116</v>
      </c>
      <c r="F85" s="64" t="s">
        <v>351</v>
      </c>
      <c r="G85" s="97" t="s">
        <v>462</v>
      </c>
      <c r="H85" s="101" t="s">
        <v>490</v>
      </c>
      <c r="I85" s="43" t="s">
        <v>178</v>
      </c>
      <c r="J85" s="36">
        <v>2015</v>
      </c>
      <c r="K85" s="102">
        <f t="shared" ca="1" si="12"/>
        <v>9</v>
      </c>
      <c r="L85" s="36">
        <v>12</v>
      </c>
      <c r="M85" s="37">
        <f t="shared" ca="1" si="14"/>
        <v>3</v>
      </c>
      <c r="N85" s="48">
        <v>2</v>
      </c>
      <c r="O85" s="45">
        <v>4</v>
      </c>
      <c r="P85" s="45">
        <v>3</v>
      </c>
      <c r="Q85" s="18">
        <f t="shared" si="15"/>
        <v>10.4</v>
      </c>
      <c r="R85" s="40">
        <v>1</v>
      </c>
      <c r="S85" s="51" t="s">
        <v>262</v>
      </c>
      <c r="T85" s="52">
        <v>5000</v>
      </c>
      <c r="U85" s="103">
        <f t="shared" si="16"/>
        <v>5000</v>
      </c>
      <c r="V85" s="68" t="s">
        <v>222</v>
      </c>
      <c r="W85" s="67" t="s">
        <v>179</v>
      </c>
      <c r="X85" s="40">
        <v>2027</v>
      </c>
      <c r="Y85" s="53"/>
      <c r="Z85" s="54" t="str">
        <f t="shared" si="18"/>
        <v/>
      </c>
      <c r="AA85" s="116" t="str">
        <f t="shared" si="18"/>
        <v/>
      </c>
      <c r="AB85" s="116" t="str">
        <f t="shared" si="18"/>
        <v/>
      </c>
      <c r="AC85" s="116">
        <f t="shared" si="18"/>
        <v>5000</v>
      </c>
      <c r="AD85" s="116" t="str">
        <f t="shared" si="18"/>
        <v/>
      </c>
      <c r="AE85" s="116" t="str">
        <f t="shared" si="18"/>
        <v/>
      </c>
      <c r="AF85" s="119" t="str">
        <f t="shared" si="18"/>
        <v/>
      </c>
      <c r="AG85" s="119" t="str">
        <f t="shared" si="18"/>
        <v/>
      </c>
      <c r="AH85" s="119" t="str">
        <f t="shared" si="18"/>
        <v/>
      </c>
      <c r="AI85" s="119" t="str">
        <f t="shared" si="18"/>
        <v/>
      </c>
      <c r="AJ85" s="119" t="str">
        <f t="shared" si="18"/>
        <v/>
      </c>
      <c r="AK85" s="120" t="str">
        <f t="shared" si="18"/>
        <v/>
      </c>
      <c r="AL85" s="65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</row>
    <row r="86" spans="2:57">
      <c r="B86" s="40"/>
      <c r="C86" s="41" t="s">
        <v>7</v>
      </c>
      <c r="D86" s="41" t="s">
        <v>172</v>
      </c>
      <c r="E86" s="41" t="s">
        <v>171</v>
      </c>
      <c r="F86" s="64" t="s">
        <v>391</v>
      </c>
      <c r="G86" s="44"/>
      <c r="H86" s="101" t="s">
        <v>490</v>
      </c>
      <c r="I86" s="45"/>
      <c r="J86" s="36"/>
      <c r="K86" s="102">
        <f t="shared" ca="1" si="12"/>
        <v>2024</v>
      </c>
      <c r="L86" s="36"/>
      <c r="M86" s="37" t="str">
        <f t="shared" si="14"/>
        <v>N/A</v>
      </c>
      <c r="N86" s="48">
        <v>2</v>
      </c>
      <c r="O86" s="45">
        <v>4</v>
      </c>
      <c r="P86" s="45">
        <v>3</v>
      </c>
      <c r="Q86" s="19">
        <f t="shared" si="15"/>
        <v>10.4</v>
      </c>
      <c r="R86" s="40">
        <v>1</v>
      </c>
      <c r="S86" s="51" t="s">
        <v>262</v>
      </c>
      <c r="T86" s="52">
        <v>5000</v>
      </c>
      <c r="U86" s="103">
        <f t="shared" si="16"/>
        <v>5000</v>
      </c>
      <c r="V86" s="68" t="s">
        <v>222</v>
      </c>
      <c r="W86" s="67" t="s">
        <v>179</v>
      </c>
      <c r="X86" s="40">
        <v>2025</v>
      </c>
      <c r="Y86" s="53"/>
      <c r="Z86" s="54" t="str">
        <f t="shared" si="18"/>
        <v/>
      </c>
      <c r="AA86" s="116">
        <f t="shared" si="18"/>
        <v>5000</v>
      </c>
      <c r="AB86" s="116" t="str">
        <f t="shared" si="18"/>
        <v/>
      </c>
      <c r="AC86" s="116" t="str">
        <f t="shared" si="18"/>
        <v/>
      </c>
      <c r="AD86" s="116" t="str">
        <f t="shared" si="18"/>
        <v/>
      </c>
      <c r="AE86" s="116" t="str">
        <f t="shared" si="18"/>
        <v/>
      </c>
      <c r="AF86" s="119" t="str">
        <f t="shared" si="18"/>
        <v/>
      </c>
      <c r="AG86" s="119" t="str">
        <f t="shared" si="18"/>
        <v/>
      </c>
      <c r="AH86" s="119" t="str">
        <f t="shared" si="18"/>
        <v/>
      </c>
      <c r="AI86" s="119" t="str">
        <f t="shared" si="18"/>
        <v/>
      </c>
      <c r="AJ86" s="119" t="str">
        <f t="shared" si="18"/>
        <v/>
      </c>
      <c r="AK86" s="120" t="str">
        <f t="shared" si="18"/>
        <v/>
      </c>
      <c r="AL86" s="65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</row>
    <row r="87" spans="2:57" hidden="1">
      <c r="B87" s="40"/>
      <c r="C87" s="41" t="s">
        <v>6</v>
      </c>
      <c r="D87" s="41" t="s">
        <v>99</v>
      </c>
      <c r="E87" s="41" t="s">
        <v>116</v>
      </c>
      <c r="F87" s="64" t="s">
        <v>444</v>
      </c>
      <c r="G87" s="44">
        <v>101021</v>
      </c>
      <c r="H87" s="101" t="s">
        <v>491</v>
      </c>
      <c r="I87" s="45"/>
      <c r="J87" s="36"/>
      <c r="K87" s="102">
        <f t="shared" ca="1" si="12"/>
        <v>2024</v>
      </c>
      <c r="L87" s="36"/>
      <c r="M87" s="37" t="str">
        <f t="shared" si="14"/>
        <v>N/A</v>
      </c>
      <c r="N87" s="48">
        <v>4</v>
      </c>
      <c r="O87" s="45">
        <v>2</v>
      </c>
      <c r="P87" s="45">
        <v>3</v>
      </c>
      <c r="Q87" s="18">
        <f t="shared" si="15"/>
        <v>10.4</v>
      </c>
      <c r="R87" s="40">
        <v>1</v>
      </c>
      <c r="S87" s="51" t="s">
        <v>262</v>
      </c>
      <c r="T87" s="52">
        <v>3000</v>
      </c>
      <c r="U87" s="103">
        <f t="shared" si="16"/>
        <v>3000</v>
      </c>
      <c r="V87" s="68" t="s">
        <v>222</v>
      </c>
      <c r="W87" s="67" t="s">
        <v>179</v>
      </c>
      <c r="X87" s="40">
        <v>2025</v>
      </c>
      <c r="Y87" s="53"/>
      <c r="Z87" s="54" t="str">
        <f t="shared" si="18"/>
        <v/>
      </c>
      <c r="AA87" s="116">
        <f t="shared" si="18"/>
        <v>3000</v>
      </c>
      <c r="AB87" s="116" t="str">
        <f t="shared" si="18"/>
        <v/>
      </c>
      <c r="AC87" s="116" t="str">
        <f t="shared" si="18"/>
        <v/>
      </c>
      <c r="AD87" s="116" t="str">
        <f t="shared" si="18"/>
        <v/>
      </c>
      <c r="AE87" s="116" t="str">
        <f t="shared" si="18"/>
        <v/>
      </c>
      <c r="AF87" s="119" t="str">
        <f t="shared" si="18"/>
        <v/>
      </c>
      <c r="AG87" s="119" t="str">
        <f t="shared" si="18"/>
        <v/>
      </c>
      <c r="AH87" s="119" t="str">
        <f t="shared" si="18"/>
        <v/>
      </c>
      <c r="AI87" s="119" t="str">
        <f t="shared" si="18"/>
        <v/>
      </c>
      <c r="AJ87" s="119" t="str">
        <f t="shared" si="18"/>
        <v/>
      </c>
      <c r="AK87" s="120" t="str">
        <f t="shared" si="18"/>
        <v/>
      </c>
      <c r="AL87" s="65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</row>
    <row r="88" spans="2:57" hidden="1">
      <c r="B88" s="40"/>
      <c r="C88" s="41" t="s">
        <v>2</v>
      </c>
      <c r="D88" s="41" t="s">
        <v>103</v>
      </c>
      <c r="E88" s="41" t="s">
        <v>125</v>
      </c>
      <c r="F88" s="64" t="s">
        <v>459</v>
      </c>
      <c r="G88" s="42"/>
      <c r="H88" s="101"/>
      <c r="I88" s="43"/>
      <c r="J88" s="36"/>
      <c r="K88" s="102">
        <f t="shared" ca="1" si="12"/>
        <v>2024</v>
      </c>
      <c r="L88" s="36"/>
      <c r="M88" s="37" t="str">
        <f t="shared" si="14"/>
        <v>N/A</v>
      </c>
      <c r="N88" s="48">
        <v>4</v>
      </c>
      <c r="O88" s="45">
        <v>2</v>
      </c>
      <c r="P88" s="45">
        <v>3</v>
      </c>
      <c r="Q88" s="18">
        <f t="shared" si="15"/>
        <v>10.4</v>
      </c>
      <c r="R88" s="40">
        <v>1</v>
      </c>
      <c r="S88" s="51" t="s">
        <v>262</v>
      </c>
      <c r="T88" s="52">
        <v>2000</v>
      </c>
      <c r="U88" s="103">
        <f t="shared" si="16"/>
        <v>2000</v>
      </c>
      <c r="V88" s="68" t="s">
        <v>222</v>
      </c>
      <c r="W88" s="67" t="s">
        <v>179</v>
      </c>
      <c r="X88" s="40">
        <v>2026</v>
      </c>
      <c r="Y88" s="53"/>
      <c r="Z88" s="54" t="str">
        <f t="shared" si="18"/>
        <v/>
      </c>
      <c r="AA88" s="116" t="str">
        <f t="shared" si="18"/>
        <v/>
      </c>
      <c r="AB88" s="116">
        <f t="shared" si="18"/>
        <v>2000</v>
      </c>
      <c r="AC88" s="116" t="str">
        <f t="shared" si="18"/>
        <v/>
      </c>
      <c r="AD88" s="116" t="str">
        <f t="shared" si="18"/>
        <v/>
      </c>
      <c r="AE88" s="116" t="str">
        <f t="shared" si="18"/>
        <v/>
      </c>
      <c r="AF88" s="119" t="str">
        <f t="shared" si="18"/>
        <v/>
      </c>
      <c r="AG88" s="119" t="str">
        <f t="shared" si="18"/>
        <v/>
      </c>
      <c r="AH88" s="119" t="str">
        <f t="shared" si="18"/>
        <v/>
      </c>
      <c r="AI88" s="119" t="str">
        <f t="shared" si="18"/>
        <v/>
      </c>
      <c r="AJ88" s="119" t="str">
        <f t="shared" si="18"/>
        <v/>
      </c>
      <c r="AK88" s="120" t="str">
        <f t="shared" si="18"/>
        <v/>
      </c>
      <c r="AL88" s="65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</row>
    <row r="89" spans="2:57" hidden="1">
      <c r="B89" s="40"/>
      <c r="C89" s="41" t="s">
        <v>5</v>
      </c>
      <c r="D89" s="41" t="s">
        <v>97</v>
      </c>
      <c r="E89" s="41" t="s">
        <v>469</v>
      </c>
      <c r="F89" s="64" t="s">
        <v>255</v>
      </c>
      <c r="G89" s="44"/>
      <c r="H89" s="101"/>
      <c r="I89" s="45"/>
      <c r="J89" s="36"/>
      <c r="K89" s="102">
        <f t="shared" ca="1" si="12"/>
        <v>2024</v>
      </c>
      <c r="L89" s="36"/>
      <c r="M89" s="37" t="str">
        <f t="shared" si="14"/>
        <v>N/A</v>
      </c>
      <c r="N89" s="48">
        <v>3</v>
      </c>
      <c r="O89" s="45">
        <v>3</v>
      </c>
      <c r="P89" s="45">
        <v>1</v>
      </c>
      <c r="Q89" s="18">
        <f t="shared" si="15"/>
        <v>9.9</v>
      </c>
      <c r="R89" s="40">
        <v>1</v>
      </c>
      <c r="S89" s="51" t="s">
        <v>154</v>
      </c>
      <c r="T89" s="52">
        <v>25000</v>
      </c>
      <c r="U89" s="103">
        <f t="shared" si="16"/>
        <v>25000</v>
      </c>
      <c r="V89" s="68" t="s">
        <v>222</v>
      </c>
      <c r="W89" s="67" t="s">
        <v>179</v>
      </c>
      <c r="X89" s="40">
        <v>2030</v>
      </c>
      <c r="Y89" s="53"/>
      <c r="Z89" s="54" t="str">
        <f t="shared" si="18"/>
        <v/>
      </c>
      <c r="AA89" s="116" t="str">
        <f t="shared" si="18"/>
        <v/>
      </c>
      <c r="AB89" s="116" t="str">
        <f t="shared" si="18"/>
        <v/>
      </c>
      <c r="AC89" s="116" t="str">
        <f t="shared" si="18"/>
        <v/>
      </c>
      <c r="AD89" s="116" t="str">
        <f t="shared" si="18"/>
        <v/>
      </c>
      <c r="AE89" s="116" t="str">
        <f t="shared" si="18"/>
        <v/>
      </c>
      <c r="AF89" s="119">
        <f t="shared" si="18"/>
        <v>25000</v>
      </c>
      <c r="AG89" s="119" t="str">
        <f t="shared" si="18"/>
        <v/>
      </c>
      <c r="AH89" s="119" t="str">
        <f t="shared" si="18"/>
        <v/>
      </c>
      <c r="AI89" s="119" t="str">
        <f t="shared" si="18"/>
        <v/>
      </c>
      <c r="AJ89" s="119" t="str">
        <f t="shared" si="18"/>
        <v/>
      </c>
      <c r="AK89" s="120" t="str">
        <f t="shared" si="18"/>
        <v/>
      </c>
      <c r="AL89" s="65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</row>
    <row r="90" spans="2:57" hidden="1">
      <c r="B90" s="40"/>
      <c r="C90" s="41" t="s">
        <v>4</v>
      </c>
      <c r="D90" s="41" t="s">
        <v>99</v>
      </c>
      <c r="E90" s="41" t="s">
        <v>116</v>
      </c>
      <c r="F90" s="64" t="s">
        <v>277</v>
      </c>
      <c r="G90" s="44"/>
      <c r="H90" s="101"/>
      <c r="I90" s="45"/>
      <c r="J90" s="36"/>
      <c r="K90" s="102">
        <f t="shared" ca="1" si="12"/>
        <v>2024</v>
      </c>
      <c r="L90" s="36"/>
      <c r="M90" s="37" t="str">
        <f t="shared" si="14"/>
        <v>N/A</v>
      </c>
      <c r="N90" s="48">
        <v>3</v>
      </c>
      <c r="O90" s="45">
        <v>3</v>
      </c>
      <c r="P90" s="45">
        <v>1</v>
      </c>
      <c r="Q90" s="18">
        <f t="shared" si="15"/>
        <v>9.9</v>
      </c>
      <c r="R90" s="40">
        <v>1</v>
      </c>
      <c r="S90" s="51" t="s">
        <v>154</v>
      </c>
      <c r="T90" s="52">
        <v>20000</v>
      </c>
      <c r="U90" s="103">
        <f t="shared" si="16"/>
        <v>20000</v>
      </c>
      <c r="V90" s="68" t="s">
        <v>222</v>
      </c>
      <c r="W90" s="67" t="s">
        <v>179</v>
      </c>
      <c r="X90" s="40">
        <v>2027</v>
      </c>
      <c r="Y90" s="53"/>
      <c r="Z90" s="54" t="str">
        <f t="shared" si="18"/>
        <v/>
      </c>
      <c r="AA90" s="116" t="str">
        <f t="shared" si="18"/>
        <v/>
      </c>
      <c r="AB90" s="116" t="str">
        <f t="shared" si="18"/>
        <v/>
      </c>
      <c r="AC90" s="116">
        <f t="shared" si="18"/>
        <v>20000</v>
      </c>
      <c r="AD90" s="116" t="str">
        <f t="shared" si="18"/>
        <v/>
      </c>
      <c r="AE90" s="116" t="str">
        <f t="shared" si="18"/>
        <v/>
      </c>
      <c r="AF90" s="119" t="str">
        <f t="shared" si="18"/>
        <v/>
      </c>
      <c r="AG90" s="119" t="str">
        <f t="shared" si="18"/>
        <v/>
      </c>
      <c r="AH90" s="119" t="str">
        <f t="shared" si="18"/>
        <v/>
      </c>
      <c r="AI90" s="119" t="str">
        <f t="shared" si="18"/>
        <v/>
      </c>
      <c r="AJ90" s="119" t="str">
        <f t="shared" si="18"/>
        <v/>
      </c>
      <c r="AK90" s="120" t="str">
        <f t="shared" si="18"/>
        <v/>
      </c>
      <c r="AL90" s="65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</row>
    <row r="91" spans="2:57" hidden="1">
      <c r="B91" s="40"/>
      <c r="C91" s="41" t="s">
        <v>4</v>
      </c>
      <c r="D91" s="41" t="s">
        <v>97</v>
      </c>
      <c r="E91" s="41" t="s">
        <v>469</v>
      </c>
      <c r="F91" s="64" t="s">
        <v>274</v>
      </c>
      <c r="G91" s="44"/>
      <c r="H91" s="101"/>
      <c r="I91" s="45"/>
      <c r="J91" s="36"/>
      <c r="K91" s="102">
        <f t="shared" ca="1" si="12"/>
        <v>2024</v>
      </c>
      <c r="L91" s="36"/>
      <c r="M91" s="37" t="str">
        <f t="shared" si="14"/>
        <v>N/A</v>
      </c>
      <c r="N91" s="48">
        <v>3</v>
      </c>
      <c r="O91" s="45">
        <v>3</v>
      </c>
      <c r="P91" s="45">
        <v>1</v>
      </c>
      <c r="Q91" s="18">
        <f t="shared" si="15"/>
        <v>9.9</v>
      </c>
      <c r="R91" s="40">
        <v>1</v>
      </c>
      <c r="S91" s="51" t="s">
        <v>154</v>
      </c>
      <c r="T91" s="52">
        <v>20000</v>
      </c>
      <c r="U91" s="103">
        <f t="shared" si="16"/>
        <v>20000</v>
      </c>
      <c r="V91" s="68" t="s">
        <v>222</v>
      </c>
      <c r="W91" s="67" t="s">
        <v>179</v>
      </c>
      <c r="X91" s="40">
        <v>2030</v>
      </c>
      <c r="Y91" s="53"/>
      <c r="Z91" s="54" t="str">
        <f t="shared" si="18"/>
        <v/>
      </c>
      <c r="AA91" s="116" t="str">
        <f t="shared" si="18"/>
        <v/>
      </c>
      <c r="AB91" s="116" t="str">
        <f t="shared" si="18"/>
        <v/>
      </c>
      <c r="AC91" s="116" t="str">
        <f t="shared" si="18"/>
        <v/>
      </c>
      <c r="AD91" s="116" t="str">
        <f t="shared" si="18"/>
        <v/>
      </c>
      <c r="AE91" s="116" t="str">
        <f t="shared" si="18"/>
        <v/>
      </c>
      <c r="AF91" s="119">
        <f t="shared" si="18"/>
        <v>20000</v>
      </c>
      <c r="AG91" s="119" t="str">
        <f t="shared" si="18"/>
        <v/>
      </c>
      <c r="AH91" s="119" t="str">
        <f t="shared" si="18"/>
        <v/>
      </c>
      <c r="AI91" s="119" t="str">
        <f t="shared" si="18"/>
        <v/>
      </c>
      <c r="AJ91" s="119" t="str">
        <f t="shared" si="18"/>
        <v/>
      </c>
      <c r="AK91" s="120" t="str">
        <f t="shared" si="18"/>
        <v/>
      </c>
      <c r="AL91" s="65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</row>
    <row r="92" spans="2:57" ht="30" hidden="1">
      <c r="B92" s="40"/>
      <c r="C92" s="41" t="s">
        <v>8</v>
      </c>
      <c r="D92" s="41" t="s">
        <v>97</v>
      </c>
      <c r="E92" s="41" t="s">
        <v>136</v>
      </c>
      <c r="F92" s="64" t="s">
        <v>368</v>
      </c>
      <c r="G92" s="44"/>
      <c r="H92" s="101" t="s">
        <v>497</v>
      </c>
      <c r="I92" s="45"/>
      <c r="J92" s="36"/>
      <c r="K92" s="102">
        <f t="shared" ca="1" si="12"/>
        <v>2024</v>
      </c>
      <c r="L92" s="36"/>
      <c r="M92" s="37" t="str">
        <f t="shared" si="14"/>
        <v>N/A</v>
      </c>
      <c r="N92" s="48">
        <v>3</v>
      </c>
      <c r="O92" s="45">
        <v>3</v>
      </c>
      <c r="P92" s="45">
        <v>1</v>
      </c>
      <c r="Q92" s="19">
        <f t="shared" si="15"/>
        <v>9.9</v>
      </c>
      <c r="R92" s="40">
        <v>1</v>
      </c>
      <c r="S92" s="51" t="s">
        <v>262</v>
      </c>
      <c r="T92" s="52">
        <v>20000</v>
      </c>
      <c r="U92" s="103">
        <f t="shared" si="16"/>
        <v>20000</v>
      </c>
      <c r="V92" s="68" t="s">
        <v>222</v>
      </c>
      <c r="W92" s="67" t="s">
        <v>179</v>
      </c>
      <c r="X92" s="40">
        <v>2030</v>
      </c>
      <c r="Y92" s="53"/>
      <c r="Z92" s="54" t="str">
        <f t="shared" si="18"/>
        <v/>
      </c>
      <c r="AA92" s="116" t="str">
        <f t="shared" si="18"/>
        <v/>
      </c>
      <c r="AB92" s="116" t="str">
        <f t="shared" si="18"/>
        <v/>
      </c>
      <c r="AC92" s="116" t="str">
        <f t="shared" si="18"/>
        <v/>
      </c>
      <c r="AD92" s="116" t="str">
        <f t="shared" si="18"/>
        <v/>
      </c>
      <c r="AE92" s="116" t="str">
        <f t="shared" si="18"/>
        <v/>
      </c>
      <c r="AF92" s="119">
        <f t="shared" si="18"/>
        <v>20000</v>
      </c>
      <c r="AG92" s="119" t="str">
        <f t="shared" si="18"/>
        <v/>
      </c>
      <c r="AH92" s="119" t="str">
        <f t="shared" si="18"/>
        <v/>
      </c>
      <c r="AI92" s="119" t="str">
        <f t="shared" si="18"/>
        <v/>
      </c>
      <c r="AJ92" s="119" t="str">
        <f t="shared" si="18"/>
        <v/>
      </c>
      <c r="AK92" s="120" t="str">
        <f t="shared" si="18"/>
        <v/>
      </c>
      <c r="AL92" s="65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</row>
    <row r="93" spans="2:57">
      <c r="B93" s="40"/>
      <c r="C93" s="41" t="s">
        <v>7</v>
      </c>
      <c r="D93" s="41" t="s">
        <v>110</v>
      </c>
      <c r="E93" s="41" t="s">
        <v>101</v>
      </c>
      <c r="F93" s="64" t="s">
        <v>362</v>
      </c>
      <c r="G93" s="44"/>
      <c r="H93" s="101"/>
      <c r="I93" s="45" t="s">
        <v>179</v>
      </c>
      <c r="J93" s="36">
        <v>2000</v>
      </c>
      <c r="K93" s="102">
        <f t="shared" ca="1" si="12"/>
        <v>24</v>
      </c>
      <c r="L93" s="36">
        <v>25</v>
      </c>
      <c r="M93" s="37">
        <f t="shared" ca="1" si="14"/>
        <v>1</v>
      </c>
      <c r="N93" s="48">
        <v>3</v>
      </c>
      <c r="O93" s="45">
        <v>3</v>
      </c>
      <c r="P93" s="45">
        <v>1</v>
      </c>
      <c r="Q93" s="19">
        <f t="shared" si="15"/>
        <v>9.9</v>
      </c>
      <c r="R93" s="40">
        <v>1</v>
      </c>
      <c r="S93" s="51" t="s">
        <v>262</v>
      </c>
      <c r="T93" s="52">
        <v>1000</v>
      </c>
      <c r="U93" s="103">
        <f t="shared" si="16"/>
        <v>1000</v>
      </c>
      <c r="V93" s="68" t="s">
        <v>222</v>
      </c>
      <c r="W93" s="67" t="s">
        <v>179</v>
      </c>
      <c r="X93" s="40">
        <v>2025</v>
      </c>
      <c r="Y93" s="53"/>
      <c r="Z93" s="54" t="str">
        <f t="shared" si="18"/>
        <v/>
      </c>
      <c r="AA93" s="116">
        <f t="shared" si="18"/>
        <v>1000</v>
      </c>
      <c r="AB93" s="116" t="str">
        <f t="shared" si="18"/>
        <v/>
      </c>
      <c r="AC93" s="116" t="str">
        <f t="shared" si="18"/>
        <v/>
      </c>
      <c r="AD93" s="116" t="str">
        <f t="shared" si="18"/>
        <v/>
      </c>
      <c r="AE93" s="116" t="str">
        <f t="shared" si="18"/>
        <v/>
      </c>
      <c r="AF93" s="119" t="str">
        <f t="shared" si="18"/>
        <v/>
      </c>
      <c r="AG93" s="119" t="str">
        <f t="shared" si="18"/>
        <v/>
      </c>
      <c r="AH93" s="119" t="str">
        <f t="shared" si="18"/>
        <v/>
      </c>
      <c r="AI93" s="119" t="str">
        <f t="shared" si="18"/>
        <v/>
      </c>
      <c r="AJ93" s="119" t="str">
        <f t="shared" si="18"/>
        <v/>
      </c>
      <c r="AK93" s="120" t="str">
        <f t="shared" si="18"/>
        <v/>
      </c>
      <c r="AL93" s="65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</row>
    <row r="94" spans="2:57" hidden="1">
      <c r="B94" s="40"/>
      <c r="C94" s="41" t="s">
        <v>2</v>
      </c>
      <c r="D94" s="41" t="s">
        <v>99</v>
      </c>
      <c r="E94" s="41" t="s">
        <v>114</v>
      </c>
      <c r="F94" s="64" t="s">
        <v>270</v>
      </c>
      <c r="G94" s="42"/>
      <c r="H94" s="101"/>
      <c r="I94" s="43"/>
      <c r="J94" s="36"/>
      <c r="K94" s="102">
        <f t="shared" ca="1" si="12"/>
        <v>2024</v>
      </c>
      <c r="L94" s="36"/>
      <c r="M94" s="37" t="str">
        <f t="shared" si="14"/>
        <v>N/A</v>
      </c>
      <c r="N94" s="48">
        <v>3</v>
      </c>
      <c r="O94" s="45">
        <v>3</v>
      </c>
      <c r="P94" s="45">
        <v>1</v>
      </c>
      <c r="Q94" s="18">
        <f t="shared" si="15"/>
        <v>9.9</v>
      </c>
      <c r="R94" s="40">
        <v>1</v>
      </c>
      <c r="S94" s="51" t="s">
        <v>154</v>
      </c>
      <c r="T94" s="52">
        <v>1000</v>
      </c>
      <c r="U94" s="103">
        <f t="shared" si="16"/>
        <v>1000</v>
      </c>
      <c r="V94" s="68" t="s">
        <v>222</v>
      </c>
      <c r="W94" s="67" t="s">
        <v>179</v>
      </c>
      <c r="X94" s="40">
        <v>2025</v>
      </c>
      <c r="Y94" s="53"/>
      <c r="Z94" s="54" t="str">
        <f t="shared" ref="Z94:AK103" si="19">IF($X94=Z$3,(IF($W94="YES","",+$U94)),"")</f>
        <v/>
      </c>
      <c r="AA94" s="116">
        <f t="shared" si="19"/>
        <v>1000</v>
      </c>
      <c r="AB94" s="116" t="str">
        <f t="shared" si="19"/>
        <v/>
      </c>
      <c r="AC94" s="116" t="str">
        <f t="shared" si="19"/>
        <v/>
      </c>
      <c r="AD94" s="116" t="str">
        <f t="shared" si="19"/>
        <v/>
      </c>
      <c r="AE94" s="116" t="str">
        <f t="shared" si="19"/>
        <v/>
      </c>
      <c r="AF94" s="119" t="str">
        <f t="shared" si="19"/>
        <v/>
      </c>
      <c r="AG94" s="119" t="str">
        <f t="shared" si="19"/>
        <v/>
      </c>
      <c r="AH94" s="119" t="str">
        <f t="shared" si="19"/>
        <v/>
      </c>
      <c r="AI94" s="119" t="str">
        <f t="shared" si="19"/>
        <v/>
      </c>
      <c r="AJ94" s="119" t="str">
        <f t="shared" si="19"/>
        <v/>
      </c>
      <c r="AK94" s="120" t="str">
        <f t="shared" si="19"/>
        <v/>
      </c>
      <c r="AL94" s="65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</row>
    <row r="95" spans="2:57">
      <c r="B95" s="40"/>
      <c r="C95" s="41" t="s">
        <v>7</v>
      </c>
      <c r="D95" s="39" t="s">
        <v>97</v>
      </c>
      <c r="E95" s="41" t="s">
        <v>134</v>
      </c>
      <c r="F95" s="64" t="s">
        <v>418</v>
      </c>
      <c r="G95" s="42"/>
      <c r="H95" s="101"/>
      <c r="I95" s="43"/>
      <c r="J95" s="36"/>
      <c r="K95" s="102">
        <f t="shared" ca="1" si="12"/>
        <v>2024</v>
      </c>
      <c r="L95" s="36"/>
      <c r="M95" s="37" t="str">
        <f t="shared" si="14"/>
        <v>N/A</v>
      </c>
      <c r="N95" s="48">
        <v>4</v>
      </c>
      <c r="O95" s="45">
        <v>2</v>
      </c>
      <c r="P95" s="45">
        <v>2</v>
      </c>
      <c r="Q95" s="18">
        <f t="shared" si="15"/>
        <v>9.6</v>
      </c>
      <c r="R95" s="40">
        <v>60</v>
      </c>
      <c r="S95" s="51" t="s">
        <v>154</v>
      </c>
      <c r="T95" s="52">
        <v>2000</v>
      </c>
      <c r="U95" s="103">
        <f t="shared" si="16"/>
        <v>120000</v>
      </c>
      <c r="V95" s="68" t="s">
        <v>222</v>
      </c>
      <c r="W95" s="67" t="s">
        <v>179</v>
      </c>
      <c r="X95" s="40">
        <v>2032</v>
      </c>
      <c r="Y95" s="53"/>
      <c r="Z95" s="54" t="str">
        <f t="shared" si="19"/>
        <v/>
      </c>
      <c r="AA95" s="116" t="str">
        <f t="shared" si="19"/>
        <v/>
      </c>
      <c r="AB95" s="116" t="str">
        <f t="shared" si="19"/>
        <v/>
      </c>
      <c r="AC95" s="116" t="str">
        <f t="shared" si="19"/>
        <v/>
      </c>
      <c r="AD95" s="116" t="str">
        <f t="shared" si="19"/>
        <v/>
      </c>
      <c r="AE95" s="116" t="str">
        <f t="shared" si="19"/>
        <v/>
      </c>
      <c r="AF95" s="119" t="str">
        <f t="shared" si="19"/>
        <v/>
      </c>
      <c r="AG95" s="119" t="str">
        <f t="shared" si="19"/>
        <v/>
      </c>
      <c r="AH95" s="119">
        <f t="shared" si="19"/>
        <v>120000</v>
      </c>
      <c r="AI95" s="119" t="str">
        <f t="shared" si="19"/>
        <v/>
      </c>
      <c r="AJ95" s="119" t="str">
        <f t="shared" si="19"/>
        <v/>
      </c>
      <c r="AK95" s="120" t="str">
        <f t="shared" si="19"/>
        <v/>
      </c>
      <c r="AL95" s="65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</row>
    <row r="96" spans="2:57" hidden="1">
      <c r="B96" s="40"/>
      <c r="C96" s="41" t="s">
        <v>5</v>
      </c>
      <c r="D96" s="41" t="s">
        <v>97</v>
      </c>
      <c r="E96" s="41" t="s">
        <v>98</v>
      </c>
      <c r="F96" s="64" t="s">
        <v>257</v>
      </c>
      <c r="G96" s="44"/>
      <c r="H96" s="101"/>
      <c r="I96" s="45"/>
      <c r="J96" s="36"/>
      <c r="K96" s="102">
        <f t="shared" ca="1" si="12"/>
        <v>2024</v>
      </c>
      <c r="L96" s="36"/>
      <c r="M96" s="37" t="str">
        <f t="shared" si="14"/>
        <v>N/A</v>
      </c>
      <c r="N96" s="48">
        <v>4</v>
      </c>
      <c r="O96" s="45">
        <v>2</v>
      </c>
      <c r="P96" s="45">
        <v>2</v>
      </c>
      <c r="Q96" s="18">
        <f t="shared" si="15"/>
        <v>9.6</v>
      </c>
      <c r="R96" s="40">
        <v>1</v>
      </c>
      <c r="S96" s="51" t="s">
        <v>262</v>
      </c>
      <c r="T96" s="52">
        <v>20000</v>
      </c>
      <c r="U96" s="103">
        <f t="shared" si="16"/>
        <v>20000</v>
      </c>
      <c r="V96" s="68" t="s">
        <v>222</v>
      </c>
      <c r="W96" s="67" t="s">
        <v>179</v>
      </c>
      <c r="X96" s="40">
        <v>2030</v>
      </c>
      <c r="Y96" s="53"/>
      <c r="Z96" s="54" t="str">
        <f t="shared" si="19"/>
        <v/>
      </c>
      <c r="AA96" s="116" t="str">
        <f t="shared" si="19"/>
        <v/>
      </c>
      <c r="AB96" s="116" t="str">
        <f t="shared" si="19"/>
        <v/>
      </c>
      <c r="AC96" s="116" t="str">
        <f t="shared" si="19"/>
        <v/>
      </c>
      <c r="AD96" s="116" t="str">
        <f t="shared" si="19"/>
        <v/>
      </c>
      <c r="AE96" s="116" t="str">
        <f t="shared" si="19"/>
        <v/>
      </c>
      <c r="AF96" s="119">
        <f t="shared" si="19"/>
        <v>20000</v>
      </c>
      <c r="AG96" s="119" t="str">
        <f t="shared" si="19"/>
        <v/>
      </c>
      <c r="AH96" s="119" t="str">
        <f t="shared" si="19"/>
        <v/>
      </c>
      <c r="AI96" s="119" t="str">
        <f t="shared" si="19"/>
        <v/>
      </c>
      <c r="AJ96" s="119" t="str">
        <f t="shared" si="19"/>
        <v/>
      </c>
      <c r="AK96" s="120" t="str">
        <f t="shared" si="19"/>
        <v/>
      </c>
      <c r="AL96" s="65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</row>
    <row r="97" spans="2:57" hidden="1">
      <c r="B97" s="40"/>
      <c r="C97" s="41" t="s">
        <v>4</v>
      </c>
      <c r="D97" s="41" t="s">
        <v>91</v>
      </c>
      <c r="E97" s="41" t="s">
        <v>136</v>
      </c>
      <c r="F97" s="64" t="s">
        <v>272</v>
      </c>
      <c r="G97" s="44"/>
      <c r="H97" s="101"/>
      <c r="I97" s="45"/>
      <c r="J97" s="36"/>
      <c r="K97" s="102">
        <f t="shared" ca="1" si="12"/>
        <v>2024</v>
      </c>
      <c r="L97" s="36"/>
      <c r="M97" s="37" t="str">
        <f t="shared" si="14"/>
        <v>N/A</v>
      </c>
      <c r="N97" s="48">
        <v>4</v>
      </c>
      <c r="O97" s="45">
        <v>2</v>
      </c>
      <c r="P97" s="45">
        <v>2</v>
      </c>
      <c r="Q97" s="18">
        <f t="shared" si="15"/>
        <v>9.6</v>
      </c>
      <c r="R97" s="40">
        <v>1</v>
      </c>
      <c r="S97" s="51" t="s">
        <v>154</v>
      </c>
      <c r="T97" s="52">
        <v>15000</v>
      </c>
      <c r="U97" s="103">
        <f t="shared" si="16"/>
        <v>15000</v>
      </c>
      <c r="V97" s="68" t="s">
        <v>222</v>
      </c>
      <c r="W97" s="67" t="s">
        <v>179</v>
      </c>
      <c r="X97" s="40">
        <v>2025</v>
      </c>
      <c r="Y97" s="53"/>
      <c r="Z97" s="54" t="str">
        <f t="shared" si="19"/>
        <v/>
      </c>
      <c r="AA97" s="116">
        <f t="shared" si="19"/>
        <v>15000</v>
      </c>
      <c r="AB97" s="116" t="str">
        <f t="shared" si="19"/>
        <v/>
      </c>
      <c r="AC97" s="116" t="str">
        <f t="shared" si="19"/>
        <v/>
      </c>
      <c r="AD97" s="116" t="str">
        <f t="shared" si="19"/>
        <v/>
      </c>
      <c r="AE97" s="116" t="str">
        <f t="shared" si="19"/>
        <v/>
      </c>
      <c r="AF97" s="119" t="str">
        <f t="shared" si="19"/>
        <v/>
      </c>
      <c r="AG97" s="119" t="str">
        <f t="shared" si="19"/>
        <v/>
      </c>
      <c r="AH97" s="119" t="str">
        <f t="shared" si="19"/>
        <v/>
      </c>
      <c r="AI97" s="119" t="str">
        <f t="shared" si="19"/>
        <v/>
      </c>
      <c r="AJ97" s="119" t="str">
        <f t="shared" si="19"/>
        <v/>
      </c>
      <c r="AK97" s="120" t="str">
        <f t="shared" si="19"/>
        <v/>
      </c>
      <c r="AL97" s="65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</row>
    <row r="98" spans="2:57" ht="30" hidden="1">
      <c r="B98" s="40"/>
      <c r="C98" s="41" t="s">
        <v>1</v>
      </c>
      <c r="D98" s="41" t="s">
        <v>110</v>
      </c>
      <c r="E98" s="41" t="s">
        <v>101</v>
      </c>
      <c r="F98" s="64" t="s">
        <v>195</v>
      </c>
      <c r="G98" s="42"/>
      <c r="H98" s="101" t="s">
        <v>517</v>
      </c>
      <c r="I98" s="43" t="s">
        <v>179</v>
      </c>
      <c r="J98" s="36">
        <v>1955</v>
      </c>
      <c r="K98" s="102">
        <f t="shared" ca="1" si="12"/>
        <v>69</v>
      </c>
      <c r="L98" s="36">
        <v>40</v>
      </c>
      <c r="M98" s="37">
        <f t="shared" ca="1" si="14"/>
        <v>-29</v>
      </c>
      <c r="N98" s="48">
        <v>4</v>
      </c>
      <c r="O98" s="45">
        <v>2</v>
      </c>
      <c r="P98" s="45">
        <v>2</v>
      </c>
      <c r="Q98" s="18">
        <f t="shared" si="15"/>
        <v>9.6</v>
      </c>
      <c r="R98" s="40">
        <v>1</v>
      </c>
      <c r="S98" s="51" t="s">
        <v>154</v>
      </c>
      <c r="T98" s="52">
        <v>15000</v>
      </c>
      <c r="U98" s="103">
        <f t="shared" si="16"/>
        <v>15000</v>
      </c>
      <c r="V98" s="68" t="s">
        <v>222</v>
      </c>
      <c r="W98" s="67" t="s">
        <v>179</v>
      </c>
      <c r="X98" s="40">
        <v>2030</v>
      </c>
      <c r="Y98" s="53"/>
      <c r="Z98" s="54" t="str">
        <f t="shared" si="19"/>
        <v/>
      </c>
      <c r="AA98" s="116" t="str">
        <f t="shared" si="19"/>
        <v/>
      </c>
      <c r="AB98" s="116" t="str">
        <f t="shared" si="19"/>
        <v/>
      </c>
      <c r="AC98" s="116" t="str">
        <f t="shared" si="19"/>
        <v/>
      </c>
      <c r="AD98" s="116" t="str">
        <f t="shared" si="19"/>
        <v/>
      </c>
      <c r="AE98" s="116" t="str">
        <f t="shared" si="19"/>
        <v/>
      </c>
      <c r="AF98" s="119">
        <f t="shared" si="19"/>
        <v>15000</v>
      </c>
      <c r="AG98" s="119" t="str">
        <f t="shared" si="19"/>
        <v/>
      </c>
      <c r="AH98" s="119" t="str">
        <f t="shared" si="19"/>
        <v/>
      </c>
      <c r="AI98" s="119" t="str">
        <f t="shared" si="19"/>
        <v/>
      </c>
      <c r="AJ98" s="119" t="str">
        <f t="shared" si="19"/>
        <v/>
      </c>
      <c r="AK98" s="120" t="str">
        <f t="shared" si="19"/>
        <v/>
      </c>
      <c r="AL98" s="65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</row>
    <row r="99" spans="2:57" hidden="1">
      <c r="B99" s="40"/>
      <c r="C99" s="41" t="s">
        <v>2</v>
      </c>
      <c r="D99" s="41" t="s">
        <v>99</v>
      </c>
      <c r="E99" s="41" t="s">
        <v>116</v>
      </c>
      <c r="F99" s="64" t="s">
        <v>206</v>
      </c>
      <c r="G99" s="42"/>
      <c r="H99" s="101" t="s">
        <v>491</v>
      </c>
      <c r="I99" s="43" t="s">
        <v>178</v>
      </c>
      <c r="J99" s="36">
        <v>2010</v>
      </c>
      <c r="K99" s="102">
        <f t="shared" ca="1" si="12"/>
        <v>14</v>
      </c>
      <c r="L99" s="36">
        <v>15</v>
      </c>
      <c r="M99" s="37">
        <f t="shared" ca="1" si="14"/>
        <v>1</v>
      </c>
      <c r="N99" s="48">
        <v>4</v>
      </c>
      <c r="O99" s="45">
        <v>2</v>
      </c>
      <c r="P99" s="45">
        <v>2</v>
      </c>
      <c r="Q99" s="18">
        <f t="shared" si="15"/>
        <v>9.6</v>
      </c>
      <c r="R99" s="40">
        <v>1</v>
      </c>
      <c r="S99" s="51" t="s">
        <v>154</v>
      </c>
      <c r="T99" s="52">
        <v>12000</v>
      </c>
      <c r="U99" s="103">
        <f t="shared" si="16"/>
        <v>12000</v>
      </c>
      <c r="V99" s="68" t="s">
        <v>222</v>
      </c>
      <c r="W99" s="67" t="s">
        <v>179</v>
      </c>
      <c r="X99" s="40">
        <v>2025</v>
      </c>
      <c r="Y99" s="53"/>
      <c r="Z99" s="54" t="str">
        <f t="shared" si="19"/>
        <v/>
      </c>
      <c r="AA99" s="116">
        <f t="shared" si="19"/>
        <v>12000</v>
      </c>
      <c r="AB99" s="116" t="str">
        <f t="shared" si="19"/>
        <v/>
      </c>
      <c r="AC99" s="116" t="str">
        <f t="shared" si="19"/>
        <v/>
      </c>
      <c r="AD99" s="116" t="str">
        <f t="shared" si="19"/>
        <v/>
      </c>
      <c r="AE99" s="116" t="str">
        <f t="shared" si="19"/>
        <v/>
      </c>
      <c r="AF99" s="119" t="str">
        <f t="shared" si="19"/>
        <v/>
      </c>
      <c r="AG99" s="119" t="str">
        <f t="shared" si="19"/>
        <v/>
      </c>
      <c r="AH99" s="119" t="str">
        <f t="shared" si="19"/>
        <v/>
      </c>
      <c r="AI99" s="119" t="str">
        <f t="shared" si="19"/>
        <v/>
      </c>
      <c r="AJ99" s="119" t="str">
        <f t="shared" si="19"/>
        <v/>
      </c>
      <c r="AK99" s="120" t="str">
        <f t="shared" si="19"/>
        <v/>
      </c>
      <c r="AL99" s="65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</row>
    <row r="100" spans="2:57" hidden="1">
      <c r="B100" s="40"/>
      <c r="C100" s="41" t="s">
        <v>4</v>
      </c>
      <c r="D100" s="41" t="s">
        <v>110</v>
      </c>
      <c r="E100" s="41" t="s">
        <v>100</v>
      </c>
      <c r="F100" s="64" t="s">
        <v>421</v>
      </c>
      <c r="G100" s="44"/>
      <c r="H100" s="101"/>
      <c r="I100" s="45"/>
      <c r="J100" s="36"/>
      <c r="K100" s="102">
        <f t="shared" ca="1" si="12"/>
        <v>2024</v>
      </c>
      <c r="L100" s="36"/>
      <c r="M100" s="37" t="str">
        <f t="shared" si="14"/>
        <v>N/A</v>
      </c>
      <c r="N100" s="48">
        <v>2</v>
      </c>
      <c r="O100" s="45">
        <v>4</v>
      </c>
      <c r="P100" s="45">
        <v>2</v>
      </c>
      <c r="Q100" s="18">
        <f t="shared" si="15"/>
        <v>9.6</v>
      </c>
      <c r="R100" s="40">
        <v>1</v>
      </c>
      <c r="S100" s="51" t="s">
        <v>262</v>
      </c>
      <c r="T100" s="52">
        <v>10000</v>
      </c>
      <c r="U100" s="103">
        <f t="shared" si="16"/>
        <v>10000</v>
      </c>
      <c r="V100" s="68" t="s">
        <v>222</v>
      </c>
      <c r="W100" s="67" t="s">
        <v>179</v>
      </c>
      <c r="X100" s="40">
        <v>2031</v>
      </c>
      <c r="Y100" s="53"/>
      <c r="Z100" s="54" t="str">
        <f t="shared" si="19"/>
        <v/>
      </c>
      <c r="AA100" s="116" t="str">
        <f t="shared" si="19"/>
        <v/>
      </c>
      <c r="AB100" s="116" t="str">
        <f t="shared" si="19"/>
        <v/>
      </c>
      <c r="AC100" s="116" t="str">
        <f t="shared" si="19"/>
        <v/>
      </c>
      <c r="AD100" s="116" t="str">
        <f t="shared" si="19"/>
        <v/>
      </c>
      <c r="AE100" s="116" t="str">
        <f t="shared" si="19"/>
        <v/>
      </c>
      <c r="AF100" s="119" t="str">
        <f t="shared" si="19"/>
        <v/>
      </c>
      <c r="AG100" s="119">
        <f t="shared" si="19"/>
        <v>10000</v>
      </c>
      <c r="AH100" s="119" t="str">
        <f t="shared" si="19"/>
        <v/>
      </c>
      <c r="AI100" s="119" t="str">
        <f t="shared" si="19"/>
        <v/>
      </c>
      <c r="AJ100" s="119" t="str">
        <f t="shared" si="19"/>
        <v/>
      </c>
      <c r="AK100" s="120" t="str">
        <f t="shared" si="19"/>
        <v/>
      </c>
      <c r="AL100" s="65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</row>
    <row r="101" spans="2:57" hidden="1">
      <c r="B101" s="40"/>
      <c r="C101" s="41" t="s">
        <v>5</v>
      </c>
      <c r="D101" s="41" t="s">
        <v>110</v>
      </c>
      <c r="E101" s="41" t="s">
        <v>102</v>
      </c>
      <c r="F101" s="64" t="s">
        <v>417</v>
      </c>
      <c r="G101" s="44"/>
      <c r="H101" s="101" t="s">
        <v>475</v>
      </c>
      <c r="I101" s="45"/>
      <c r="J101" s="36"/>
      <c r="K101" s="102">
        <f t="shared" ca="1" si="12"/>
        <v>2024</v>
      </c>
      <c r="L101" s="36"/>
      <c r="M101" s="37" t="str">
        <f t="shared" si="14"/>
        <v>N/A</v>
      </c>
      <c r="N101" s="48">
        <v>4</v>
      </c>
      <c r="O101" s="45">
        <v>2</v>
      </c>
      <c r="P101" s="45">
        <v>2</v>
      </c>
      <c r="Q101" s="18">
        <f t="shared" si="15"/>
        <v>9.6</v>
      </c>
      <c r="R101" s="40">
        <v>1</v>
      </c>
      <c r="S101" s="51" t="s">
        <v>262</v>
      </c>
      <c r="T101" s="52">
        <v>10000</v>
      </c>
      <c r="U101" s="103">
        <f t="shared" si="16"/>
        <v>10000</v>
      </c>
      <c r="V101" s="68" t="s">
        <v>222</v>
      </c>
      <c r="W101" s="67" t="s">
        <v>179</v>
      </c>
      <c r="X101" s="40">
        <v>2025</v>
      </c>
      <c r="Y101" s="53"/>
      <c r="Z101" s="54" t="str">
        <f t="shared" si="19"/>
        <v/>
      </c>
      <c r="AA101" s="116">
        <f t="shared" si="19"/>
        <v>10000</v>
      </c>
      <c r="AB101" s="116" t="str">
        <f t="shared" si="19"/>
        <v/>
      </c>
      <c r="AC101" s="116" t="str">
        <f t="shared" si="19"/>
        <v/>
      </c>
      <c r="AD101" s="116" t="str">
        <f t="shared" si="19"/>
        <v/>
      </c>
      <c r="AE101" s="116" t="str">
        <f t="shared" si="19"/>
        <v/>
      </c>
      <c r="AF101" s="119" t="str">
        <f t="shared" si="19"/>
        <v/>
      </c>
      <c r="AG101" s="119" t="str">
        <f t="shared" si="19"/>
        <v/>
      </c>
      <c r="AH101" s="119" t="str">
        <f t="shared" si="19"/>
        <v/>
      </c>
      <c r="AI101" s="119" t="str">
        <f t="shared" si="19"/>
        <v/>
      </c>
      <c r="AJ101" s="119" t="str">
        <f t="shared" si="19"/>
        <v/>
      </c>
      <c r="AK101" s="120" t="str">
        <f t="shared" si="19"/>
        <v/>
      </c>
      <c r="AL101" s="65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</row>
    <row r="102" spans="2:57" ht="30" hidden="1">
      <c r="B102" s="40"/>
      <c r="C102" s="41" t="s">
        <v>3</v>
      </c>
      <c r="D102" s="41" t="s">
        <v>466</v>
      </c>
      <c r="E102" s="41" t="s">
        <v>136</v>
      </c>
      <c r="F102" s="64" t="s">
        <v>291</v>
      </c>
      <c r="G102" s="44"/>
      <c r="H102" s="101"/>
      <c r="I102" s="45"/>
      <c r="J102" s="36"/>
      <c r="K102" s="102">
        <f t="shared" ca="1" si="12"/>
        <v>2024</v>
      </c>
      <c r="L102" s="36"/>
      <c r="M102" s="37" t="str">
        <f t="shared" si="14"/>
        <v>N/A</v>
      </c>
      <c r="N102" s="48">
        <v>4</v>
      </c>
      <c r="O102" s="45">
        <v>2</v>
      </c>
      <c r="P102" s="45">
        <v>2</v>
      </c>
      <c r="Q102" s="18">
        <f t="shared" si="15"/>
        <v>9.6</v>
      </c>
      <c r="R102" s="40">
        <v>1</v>
      </c>
      <c r="S102" s="51" t="s">
        <v>154</v>
      </c>
      <c r="T102" s="52">
        <v>7500</v>
      </c>
      <c r="U102" s="103">
        <f t="shared" si="16"/>
        <v>7500</v>
      </c>
      <c r="V102" s="68" t="s">
        <v>222</v>
      </c>
      <c r="W102" s="67" t="s">
        <v>179</v>
      </c>
      <c r="X102" s="40">
        <v>2025</v>
      </c>
      <c r="Y102" s="53"/>
      <c r="Z102" s="54" t="str">
        <f t="shared" si="19"/>
        <v/>
      </c>
      <c r="AA102" s="116">
        <f t="shared" si="19"/>
        <v>7500</v>
      </c>
      <c r="AB102" s="116" t="str">
        <f t="shared" si="19"/>
        <v/>
      </c>
      <c r="AC102" s="116" t="str">
        <f t="shared" si="19"/>
        <v/>
      </c>
      <c r="AD102" s="116" t="str">
        <f t="shared" si="19"/>
        <v/>
      </c>
      <c r="AE102" s="116" t="str">
        <f t="shared" si="19"/>
        <v/>
      </c>
      <c r="AF102" s="119" t="str">
        <f t="shared" si="19"/>
        <v/>
      </c>
      <c r="AG102" s="119" t="str">
        <f t="shared" si="19"/>
        <v/>
      </c>
      <c r="AH102" s="119" t="str">
        <f t="shared" si="19"/>
        <v/>
      </c>
      <c r="AI102" s="119" t="str">
        <f t="shared" si="19"/>
        <v/>
      </c>
      <c r="AJ102" s="119" t="str">
        <f t="shared" si="19"/>
        <v/>
      </c>
      <c r="AK102" s="120" t="str">
        <f t="shared" si="19"/>
        <v/>
      </c>
      <c r="AL102" s="65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</row>
    <row r="103" spans="2:57" ht="45" hidden="1">
      <c r="B103" s="40"/>
      <c r="C103" s="41" t="s">
        <v>4</v>
      </c>
      <c r="D103" s="41" t="s">
        <v>91</v>
      </c>
      <c r="E103" s="41" t="s">
        <v>93</v>
      </c>
      <c r="F103" s="64" t="s">
        <v>275</v>
      </c>
      <c r="G103" s="44"/>
      <c r="H103" s="101"/>
      <c r="I103" s="45"/>
      <c r="J103" s="36"/>
      <c r="K103" s="102">
        <f t="shared" ca="1" si="12"/>
        <v>2024</v>
      </c>
      <c r="L103" s="36"/>
      <c r="M103" s="37" t="str">
        <f t="shared" si="14"/>
        <v>N/A</v>
      </c>
      <c r="N103" s="48">
        <v>4</v>
      </c>
      <c r="O103" s="45">
        <v>2</v>
      </c>
      <c r="P103" s="45">
        <v>2</v>
      </c>
      <c r="Q103" s="18">
        <f t="shared" si="15"/>
        <v>9.6</v>
      </c>
      <c r="R103" s="40">
        <v>2000</v>
      </c>
      <c r="S103" s="51" t="s">
        <v>252</v>
      </c>
      <c r="T103" s="52">
        <v>3</v>
      </c>
      <c r="U103" s="103">
        <f t="shared" si="16"/>
        <v>6000</v>
      </c>
      <c r="V103" s="68" t="s">
        <v>222</v>
      </c>
      <c r="W103" s="67" t="s">
        <v>179</v>
      </c>
      <c r="X103" s="40">
        <v>2026</v>
      </c>
      <c r="Y103" s="53"/>
      <c r="Z103" s="54" t="str">
        <f t="shared" si="19"/>
        <v/>
      </c>
      <c r="AA103" s="116" t="str">
        <f t="shared" si="19"/>
        <v/>
      </c>
      <c r="AB103" s="116">
        <f t="shared" si="19"/>
        <v>6000</v>
      </c>
      <c r="AC103" s="116" t="str">
        <f t="shared" si="19"/>
        <v/>
      </c>
      <c r="AD103" s="116" t="str">
        <f t="shared" si="19"/>
        <v/>
      </c>
      <c r="AE103" s="116" t="str">
        <f t="shared" si="19"/>
        <v/>
      </c>
      <c r="AF103" s="119" t="str">
        <f t="shared" si="19"/>
        <v/>
      </c>
      <c r="AG103" s="119" t="str">
        <f t="shared" si="19"/>
        <v/>
      </c>
      <c r="AH103" s="119" t="str">
        <f t="shared" si="19"/>
        <v/>
      </c>
      <c r="AI103" s="119" t="str">
        <f t="shared" si="19"/>
        <v/>
      </c>
      <c r="AJ103" s="119" t="str">
        <f t="shared" si="19"/>
        <v/>
      </c>
      <c r="AK103" s="120" t="str">
        <f t="shared" si="19"/>
        <v/>
      </c>
      <c r="AL103" s="65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</row>
    <row r="104" spans="2:57" hidden="1">
      <c r="B104" s="40"/>
      <c r="C104" s="41" t="s">
        <v>6</v>
      </c>
      <c r="D104" s="39" t="s">
        <v>110</v>
      </c>
      <c r="E104" s="41" t="s">
        <v>101</v>
      </c>
      <c r="F104" s="64" t="s">
        <v>447</v>
      </c>
      <c r="G104" s="44"/>
      <c r="H104" s="101"/>
      <c r="I104" s="45"/>
      <c r="J104" s="36"/>
      <c r="K104" s="102">
        <f t="shared" ca="1" si="12"/>
        <v>2024</v>
      </c>
      <c r="L104" s="36"/>
      <c r="M104" s="37" t="str">
        <f t="shared" si="14"/>
        <v>N/A</v>
      </c>
      <c r="N104" s="48">
        <v>4</v>
      </c>
      <c r="O104" s="45">
        <v>2</v>
      </c>
      <c r="P104" s="45">
        <v>2</v>
      </c>
      <c r="Q104" s="18">
        <f t="shared" si="15"/>
        <v>9.6</v>
      </c>
      <c r="R104" s="40">
        <v>1</v>
      </c>
      <c r="S104" s="51" t="s">
        <v>262</v>
      </c>
      <c r="T104" s="52">
        <v>5000</v>
      </c>
      <c r="U104" s="103">
        <f t="shared" si="16"/>
        <v>5000</v>
      </c>
      <c r="V104" s="68" t="s">
        <v>222</v>
      </c>
      <c r="W104" s="67" t="s">
        <v>179</v>
      </c>
      <c r="X104" s="40">
        <v>2025</v>
      </c>
      <c r="Y104" s="53"/>
      <c r="Z104" s="54" t="str">
        <f t="shared" ref="Z104:AK113" si="20">IF($X104=Z$3,(IF($W104="YES","",+$U104)),"")</f>
        <v/>
      </c>
      <c r="AA104" s="116">
        <f t="shared" si="20"/>
        <v>5000</v>
      </c>
      <c r="AB104" s="116" t="str">
        <f t="shared" si="20"/>
        <v/>
      </c>
      <c r="AC104" s="116" t="str">
        <f t="shared" si="20"/>
        <v/>
      </c>
      <c r="AD104" s="116" t="str">
        <f t="shared" si="20"/>
        <v/>
      </c>
      <c r="AE104" s="116" t="str">
        <f t="shared" si="20"/>
        <v/>
      </c>
      <c r="AF104" s="119" t="str">
        <f t="shared" si="20"/>
        <v/>
      </c>
      <c r="AG104" s="119" t="str">
        <f t="shared" si="20"/>
        <v/>
      </c>
      <c r="AH104" s="119" t="str">
        <f t="shared" si="20"/>
        <v/>
      </c>
      <c r="AI104" s="119" t="str">
        <f t="shared" si="20"/>
        <v/>
      </c>
      <c r="AJ104" s="119" t="str">
        <f t="shared" si="20"/>
        <v/>
      </c>
      <c r="AK104" s="120" t="str">
        <f t="shared" si="20"/>
        <v/>
      </c>
      <c r="AL104" s="65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</row>
    <row r="105" spans="2:57" ht="30" hidden="1">
      <c r="B105" s="40"/>
      <c r="C105" s="41" t="s">
        <v>4</v>
      </c>
      <c r="D105" s="41" t="s">
        <v>99</v>
      </c>
      <c r="E105" s="41" t="s">
        <v>116</v>
      </c>
      <c r="F105" s="64" t="s">
        <v>276</v>
      </c>
      <c r="G105" s="44"/>
      <c r="H105" s="101" t="s">
        <v>491</v>
      </c>
      <c r="I105" s="45"/>
      <c r="J105" s="36">
        <v>2007</v>
      </c>
      <c r="K105" s="102">
        <f t="shared" ca="1" si="12"/>
        <v>17</v>
      </c>
      <c r="L105" s="36">
        <v>20</v>
      </c>
      <c r="M105" s="37">
        <f t="shared" ca="1" si="14"/>
        <v>3</v>
      </c>
      <c r="N105" s="48">
        <v>4</v>
      </c>
      <c r="O105" s="45">
        <v>2</v>
      </c>
      <c r="P105" s="45">
        <v>2</v>
      </c>
      <c r="Q105" s="18">
        <f t="shared" si="15"/>
        <v>9.6</v>
      </c>
      <c r="R105" s="40">
        <v>1</v>
      </c>
      <c r="S105" s="51" t="s">
        <v>154</v>
      </c>
      <c r="T105" s="52">
        <v>2500</v>
      </c>
      <c r="U105" s="103">
        <f t="shared" si="16"/>
        <v>2500</v>
      </c>
      <c r="V105" s="68" t="s">
        <v>222</v>
      </c>
      <c r="W105" s="67" t="s">
        <v>179</v>
      </c>
      <c r="X105" s="40">
        <v>2024</v>
      </c>
      <c r="Y105" s="53"/>
      <c r="Z105" s="54">
        <f t="shared" si="20"/>
        <v>2500</v>
      </c>
      <c r="AA105" s="116" t="str">
        <f t="shared" si="20"/>
        <v/>
      </c>
      <c r="AB105" s="116" t="str">
        <f t="shared" si="20"/>
        <v/>
      </c>
      <c r="AC105" s="116" t="str">
        <f t="shared" si="20"/>
        <v/>
      </c>
      <c r="AD105" s="116" t="str">
        <f t="shared" si="20"/>
        <v/>
      </c>
      <c r="AE105" s="116" t="str">
        <f t="shared" si="20"/>
        <v/>
      </c>
      <c r="AF105" s="119" t="str">
        <f t="shared" si="20"/>
        <v/>
      </c>
      <c r="AG105" s="119" t="str">
        <f t="shared" si="20"/>
        <v/>
      </c>
      <c r="AH105" s="119" t="str">
        <f t="shared" si="20"/>
        <v/>
      </c>
      <c r="AI105" s="119" t="str">
        <f t="shared" si="20"/>
        <v/>
      </c>
      <c r="AJ105" s="119" t="str">
        <f t="shared" si="20"/>
        <v/>
      </c>
      <c r="AK105" s="120" t="str">
        <f t="shared" si="20"/>
        <v/>
      </c>
      <c r="AL105" s="65" t="s">
        <v>184</v>
      </c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</row>
    <row r="106" spans="2:57" ht="30" hidden="1">
      <c r="B106" s="40"/>
      <c r="C106" s="41" t="s">
        <v>8</v>
      </c>
      <c r="D106" s="41" t="s">
        <v>110</v>
      </c>
      <c r="E106" s="41" t="s">
        <v>100</v>
      </c>
      <c r="F106" s="64" t="s">
        <v>394</v>
      </c>
      <c r="G106" s="44"/>
      <c r="H106" s="101" t="s">
        <v>478</v>
      </c>
      <c r="I106" s="45"/>
      <c r="J106" s="36"/>
      <c r="K106" s="102">
        <f t="shared" ca="1" si="12"/>
        <v>2024</v>
      </c>
      <c r="L106" s="36"/>
      <c r="M106" s="37" t="str">
        <f t="shared" si="14"/>
        <v>N/A</v>
      </c>
      <c r="N106" s="48">
        <v>2</v>
      </c>
      <c r="O106" s="45">
        <v>4</v>
      </c>
      <c r="P106" s="45">
        <v>2</v>
      </c>
      <c r="Q106" s="19">
        <f t="shared" si="15"/>
        <v>9.6</v>
      </c>
      <c r="R106" s="40">
        <v>1</v>
      </c>
      <c r="S106" s="51" t="s">
        <v>262</v>
      </c>
      <c r="T106" s="52">
        <v>2000</v>
      </c>
      <c r="U106" s="103">
        <f t="shared" si="16"/>
        <v>2000</v>
      </c>
      <c r="V106" s="68" t="s">
        <v>222</v>
      </c>
      <c r="W106" s="67" t="s">
        <v>179</v>
      </c>
      <c r="X106" s="40">
        <v>2024</v>
      </c>
      <c r="Y106" s="53"/>
      <c r="Z106" s="54">
        <f t="shared" si="20"/>
        <v>2000</v>
      </c>
      <c r="AA106" s="116" t="str">
        <f t="shared" si="20"/>
        <v/>
      </c>
      <c r="AB106" s="116" t="str">
        <f t="shared" si="20"/>
        <v/>
      </c>
      <c r="AC106" s="116" t="str">
        <f t="shared" si="20"/>
        <v/>
      </c>
      <c r="AD106" s="116" t="str">
        <f t="shared" si="20"/>
        <v/>
      </c>
      <c r="AE106" s="116" t="str">
        <f t="shared" si="20"/>
        <v/>
      </c>
      <c r="AF106" s="119" t="str">
        <f t="shared" si="20"/>
        <v/>
      </c>
      <c r="AG106" s="119" t="str">
        <f t="shared" si="20"/>
        <v/>
      </c>
      <c r="AH106" s="119" t="str">
        <f t="shared" si="20"/>
        <v/>
      </c>
      <c r="AI106" s="119" t="str">
        <f t="shared" si="20"/>
        <v/>
      </c>
      <c r="AJ106" s="119" t="str">
        <f t="shared" si="20"/>
        <v/>
      </c>
      <c r="AK106" s="120" t="str">
        <f t="shared" si="20"/>
        <v/>
      </c>
      <c r="AL106" s="65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</row>
    <row r="107" spans="2:57" hidden="1">
      <c r="B107" s="40"/>
      <c r="C107" s="41" t="s">
        <v>3</v>
      </c>
      <c r="D107" s="41" t="s">
        <v>97</v>
      </c>
      <c r="E107" s="41" t="s">
        <v>72</v>
      </c>
      <c r="F107" s="64" t="s">
        <v>313</v>
      </c>
      <c r="G107" s="44"/>
      <c r="H107" s="101"/>
      <c r="I107" s="45"/>
      <c r="J107" s="36"/>
      <c r="K107" s="102"/>
      <c r="L107" s="36"/>
      <c r="M107" s="37" t="str">
        <f t="shared" si="14"/>
        <v>N/A</v>
      </c>
      <c r="N107" s="48">
        <v>4</v>
      </c>
      <c r="O107" s="45">
        <v>2</v>
      </c>
      <c r="P107" s="45">
        <v>2</v>
      </c>
      <c r="Q107" s="18">
        <f t="shared" si="15"/>
        <v>9.6</v>
      </c>
      <c r="R107" s="40">
        <v>1</v>
      </c>
      <c r="S107" s="51" t="s">
        <v>262</v>
      </c>
      <c r="T107" s="52">
        <v>1500</v>
      </c>
      <c r="U107" s="103">
        <f t="shared" si="16"/>
        <v>1500</v>
      </c>
      <c r="V107" s="68" t="s">
        <v>222</v>
      </c>
      <c r="W107" s="67" t="s">
        <v>179</v>
      </c>
      <c r="X107" s="40">
        <v>2028</v>
      </c>
      <c r="Y107" s="53"/>
      <c r="Z107" s="54" t="str">
        <f t="shared" si="20"/>
        <v/>
      </c>
      <c r="AA107" s="116" t="str">
        <f t="shared" si="20"/>
        <v/>
      </c>
      <c r="AB107" s="116" t="str">
        <f t="shared" si="20"/>
        <v/>
      </c>
      <c r="AC107" s="116" t="str">
        <f t="shared" si="20"/>
        <v/>
      </c>
      <c r="AD107" s="116">
        <f t="shared" si="20"/>
        <v>1500</v>
      </c>
      <c r="AE107" s="116" t="str">
        <f t="shared" si="20"/>
        <v/>
      </c>
      <c r="AF107" s="119" t="str">
        <f t="shared" si="20"/>
        <v/>
      </c>
      <c r="AG107" s="119" t="str">
        <f t="shared" si="20"/>
        <v/>
      </c>
      <c r="AH107" s="119" t="str">
        <f t="shared" si="20"/>
        <v/>
      </c>
      <c r="AI107" s="119" t="str">
        <f t="shared" si="20"/>
        <v/>
      </c>
      <c r="AJ107" s="119" t="str">
        <f t="shared" si="20"/>
        <v/>
      </c>
      <c r="AK107" s="120" t="str">
        <f t="shared" si="20"/>
        <v/>
      </c>
      <c r="AL107" s="65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</row>
    <row r="108" spans="2:57" ht="45" hidden="1">
      <c r="B108" s="40"/>
      <c r="C108" s="41" t="s">
        <v>2</v>
      </c>
      <c r="D108" s="39" t="s">
        <v>110</v>
      </c>
      <c r="E108" s="41" t="s">
        <v>138</v>
      </c>
      <c r="F108" s="64" t="s">
        <v>199</v>
      </c>
      <c r="G108" s="42"/>
      <c r="H108" s="101"/>
      <c r="I108" s="43"/>
      <c r="J108" s="36"/>
      <c r="K108" s="102">
        <f t="shared" ref="K108:K139" ca="1" si="21">YEAR(TODAY())-J108</f>
        <v>2024</v>
      </c>
      <c r="L108" s="36"/>
      <c r="M108" s="37" t="str">
        <f t="shared" si="14"/>
        <v>N/A</v>
      </c>
      <c r="N108" s="48">
        <v>4</v>
      </c>
      <c r="O108" s="45">
        <v>2</v>
      </c>
      <c r="P108" s="45">
        <v>1</v>
      </c>
      <c r="Q108" s="18">
        <f t="shared" si="15"/>
        <v>8.8000000000000007</v>
      </c>
      <c r="R108" s="40">
        <v>4</v>
      </c>
      <c r="S108" s="51" t="s">
        <v>154</v>
      </c>
      <c r="T108" s="52">
        <f>(2*8*75)+1500</f>
        <v>2700</v>
      </c>
      <c r="U108" s="103">
        <f t="shared" si="16"/>
        <v>10800</v>
      </c>
      <c r="V108" s="68" t="s">
        <v>222</v>
      </c>
      <c r="W108" s="67" t="s">
        <v>179</v>
      </c>
      <c r="X108" s="40">
        <v>2028</v>
      </c>
      <c r="Y108" s="53"/>
      <c r="Z108" s="54" t="str">
        <f t="shared" si="20"/>
        <v/>
      </c>
      <c r="AA108" s="116" t="str">
        <f t="shared" si="20"/>
        <v/>
      </c>
      <c r="AB108" s="116" t="str">
        <f t="shared" si="20"/>
        <v/>
      </c>
      <c r="AC108" s="116" t="str">
        <f t="shared" si="20"/>
        <v/>
      </c>
      <c r="AD108" s="116">
        <f t="shared" si="20"/>
        <v>10800</v>
      </c>
      <c r="AE108" s="116" t="str">
        <f t="shared" si="20"/>
        <v/>
      </c>
      <c r="AF108" s="119" t="str">
        <f t="shared" si="20"/>
        <v/>
      </c>
      <c r="AG108" s="119" t="str">
        <f t="shared" si="20"/>
        <v/>
      </c>
      <c r="AH108" s="119" t="str">
        <f t="shared" si="20"/>
        <v/>
      </c>
      <c r="AI108" s="119" t="str">
        <f t="shared" si="20"/>
        <v/>
      </c>
      <c r="AJ108" s="119" t="str">
        <f t="shared" si="20"/>
        <v/>
      </c>
      <c r="AK108" s="120" t="str">
        <f t="shared" si="20"/>
        <v/>
      </c>
      <c r="AL108" s="65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</row>
    <row r="109" spans="2:57">
      <c r="B109" s="40"/>
      <c r="C109" s="41" t="s">
        <v>7</v>
      </c>
      <c r="D109" s="39" t="s">
        <v>97</v>
      </c>
      <c r="E109" s="41" t="s">
        <v>212</v>
      </c>
      <c r="F109" s="64" t="s">
        <v>283</v>
      </c>
      <c r="G109" s="42"/>
      <c r="H109" s="101"/>
      <c r="I109" s="43"/>
      <c r="J109" s="36"/>
      <c r="K109" s="102">
        <f t="shared" ca="1" si="21"/>
        <v>2024</v>
      </c>
      <c r="L109" s="36"/>
      <c r="M109" s="37" t="str">
        <f t="shared" si="14"/>
        <v>N/A</v>
      </c>
      <c r="N109" s="48">
        <v>4</v>
      </c>
      <c r="O109" s="45">
        <v>2</v>
      </c>
      <c r="P109" s="45">
        <v>1</v>
      </c>
      <c r="Q109" s="18">
        <f t="shared" si="15"/>
        <v>8.8000000000000007</v>
      </c>
      <c r="R109" s="40">
        <v>1</v>
      </c>
      <c r="S109" s="51" t="s">
        <v>154</v>
      </c>
      <c r="T109" s="52">
        <v>10000</v>
      </c>
      <c r="U109" s="103">
        <f t="shared" si="16"/>
        <v>10000</v>
      </c>
      <c r="V109" s="68" t="s">
        <v>222</v>
      </c>
      <c r="W109" s="67" t="s">
        <v>179</v>
      </c>
      <c r="X109" s="40">
        <v>2025</v>
      </c>
      <c r="Y109" s="53"/>
      <c r="Z109" s="54" t="str">
        <f t="shared" si="20"/>
        <v/>
      </c>
      <c r="AA109" s="116">
        <f t="shared" si="20"/>
        <v>10000</v>
      </c>
      <c r="AB109" s="116" t="str">
        <f t="shared" si="20"/>
        <v/>
      </c>
      <c r="AC109" s="116" t="str">
        <f t="shared" si="20"/>
        <v/>
      </c>
      <c r="AD109" s="116" t="str">
        <f t="shared" si="20"/>
        <v/>
      </c>
      <c r="AE109" s="116" t="str">
        <f t="shared" si="20"/>
        <v/>
      </c>
      <c r="AF109" s="119" t="str">
        <f t="shared" si="20"/>
        <v/>
      </c>
      <c r="AG109" s="119" t="str">
        <f t="shared" si="20"/>
        <v/>
      </c>
      <c r="AH109" s="119" t="str">
        <f t="shared" si="20"/>
        <v/>
      </c>
      <c r="AI109" s="119" t="str">
        <f t="shared" si="20"/>
        <v/>
      </c>
      <c r="AJ109" s="119" t="str">
        <f t="shared" si="20"/>
        <v/>
      </c>
      <c r="AK109" s="120" t="str">
        <f t="shared" si="20"/>
        <v/>
      </c>
      <c r="AL109" s="65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</row>
    <row r="110" spans="2:57" hidden="1">
      <c r="B110" s="40"/>
      <c r="C110" s="41" t="s">
        <v>1</v>
      </c>
      <c r="D110" s="41" t="s">
        <v>91</v>
      </c>
      <c r="E110" s="41" t="s">
        <v>123</v>
      </c>
      <c r="F110" s="64" t="s">
        <v>246</v>
      </c>
      <c r="G110" s="42"/>
      <c r="H110" s="101"/>
      <c r="I110" s="43"/>
      <c r="J110" s="36"/>
      <c r="K110" s="102">
        <f t="shared" ca="1" si="21"/>
        <v>2024</v>
      </c>
      <c r="L110" s="36"/>
      <c r="M110" s="37" t="str">
        <f t="shared" si="14"/>
        <v>N/A</v>
      </c>
      <c r="N110" s="48">
        <v>4</v>
      </c>
      <c r="O110" s="45">
        <v>2</v>
      </c>
      <c r="P110" s="45">
        <v>1</v>
      </c>
      <c r="Q110" s="18">
        <f t="shared" si="15"/>
        <v>8.8000000000000007</v>
      </c>
      <c r="R110" s="40">
        <v>17</v>
      </c>
      <c r="S110" s="51" t="s">
        <v>154</v>
      </c>
      <c r="T110" s="52">
        <v>500</v>
      </c>
      <c r="U110" s="103">
        <f t="shared" si="16"/>
        <v>8500</v>
      </c>
      <c r="V110" s="68" t="s">
        <v>222</v>
      </c>
      <c r="W110" s="67" t="s">
        <v>179</v>
      </c>
      <c r="X110" s="40">
        <v>2030</v>
      </c>
      <c r="Y110" s="53"/>
      <c r="Z110" s="54" t="str">
        <f t="shared" si="20"/>
        <v/>
      </c>
      <c r="AA110" s="116" t="str">
        <f t="shared" si="20"/>
        <v/>
      </c>
      <c r="AB110" s="116" t="str">
        <f t="shared" si="20"/>
        <v/>
      </c>
      <c r="AC110" s="116" t="str">
        <f t="shared" si="20"/>
        <v/>
      </c>
      <c r="AD110" s="116" t="str">
        <f t="shared" si="20"/>
        <v/>
      </c>
      <c r="AE110" s="116" t="str">
        <f t="shared" si="20"/>
        <v/>
      </c>
      <c r="AF110" s="119">
        <f t="shared" si="20"/>
        <v>8500</v>
      </c>
      <c r="AG110" s="119" t="str">
        <f t="shared" si="20"/>
        <v/>
      </c>
      <c r="AH110" s="119" t="str">
        <f t="shared" si="20"/>
        <v/>
      </c>
      <c r="AI110" s="119" t="str">
        <f t="shared" si="20"/>
        <v/>
      </c>
      <c r="AJ110" s="119" t="str">
        <f t="shared" si="20"/>
        <v/>
      </c>
      <c r="AK110" s="120" t="str">
        <f t="shared" si="20"/>
        <v/>
      </c>
      <c r="AL110" s="65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</row>
    <row r="111" spans="2:57" ht="30">
      <c r="B111" s="40"/>
      <c r="C111" s="41" t="s">
        <v>7</v>
      </c>
      <c r="D111" s="41" t="s">
        <v>91</v>
      </c>
      <c r="E111" s="41" t="s">
        <v>92</v>
      </c>
      <c r="F111" s="64" t="s">
        <v>419</v>
      </c>
      <c r="G111" s="42"/>
      <c r="H111" s="101"/>
      <c r="I111" s="43"/>
      <c r="J111" s="36"/>
      <c r="K111" s="102">
        <f t="shared" ca="1" si="21"/>
        <v>2024</v>
      </c>
      <c r="L111" s="36"/>
      <c r="M111" s="37" t="str">
        <f t="shared" si="14"/>
        <v>N/A</v>
      </c>
      <c r="N111" s="48">
        <v>4</v>
      </c>
      <c r="O111" s="45">
        <v>2</v>
      </c>
      <c r="P111" s="45">
        <v>1</v>
      </c>
      <c r="Q111" s="18">
        <f t="shared" si="15"/>
        <v>8.8000000000000007</v>
      </c>
      <c r="R111" s="40">
        <v>1</v>
      </c>
      <c r="S111" s="51" t="s">
        <v>154</v>
      </c>
      <c r="T111" s="52">
        <v>7500</v>
      </c>
      <c r="U111" s="103">
        <f t="shared" si="16"/>
        <v>7500</v>
      </c>
      <c r="V111" s="68" t="s">
        <v>222</v>
      </c>
      <c r="W111" s="67" t="s">
        <v>179</v>
      </c>
      <c r="X111" s="40">
        <v>2025</v>
      </c>
      <c r="Y111" s="53"/>
      <c r="Z111" s="54" t="str">
        <f t="shared" si="20"/>
        <v/>
      </c>
      <c r="AA111" s="116">
        <f t="shared" si="20"/>
        <v>7500</v>
      </c>
      <c r="AB111" s="116" t="str">
        <f t="shared" si="20"/>
        <v/>
      </c>
      <c r="AC111" s="116" t="str">
        <f t="shared" si="20"/>
        <v/>
      </c>
      <c r="AD111" s="116" t="str">
        <f t="shared" si="20"/>
        <v/>
      </c>
      <c r="AE111" s="116" t="str">
        <f t="shared" si="20"/>
        <v/>
      </c>
      <c r="AF111" s="119" t="str">
        <f t="shared" si="20"/>
        <v/>
      </c>
      <c r="AG111" s="119" t="str">
        <f t="shared" si="20"/>
        <v/>
      </c>
      <c r="AH111" s="119" t="str">
        <f t="shared" si="20"/>
        <v/>
      </c>
      <c r="AI111" s="119" t="str">
        <f t="shared" si="20"/>
        <v/>
      </c>
      <c r="AJ111" s="119" t="str">
        <f t="shared" si="20"/>
        <v/>
      </c>
      <c r="AK111" s="120" t="str">
        <f t="shared" si="20"/>
        <v/>
      </c>
      <c r="AL111" s="65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</row>
    <row r="112" spans="2:57" hidden="1">
      <c r="B112" s="40"/>
      <c r="C112" s="41" t="s">
        <v>2</v>
      </c>
      <c r="D112" s="41" t="s">
        <v>110</v>
      </c>
      <c r="E112" s="41" t="s">
        <v>171</v>
      </c>
      <c r="F112" s="64" t="s">
        <v>443</v>
      </c>
      <c r="G112" s="42"/>
      <c r="H112" s="101" t="s">
        <v>475</v>
      </c>
      <c r="I112" s="43"/>
      <c r="J112" s="36"/>
      <c r="K112" s="102">
        <f t="shared" ca="1" si="21"/>
        <v>2024</v>
      </c>
      <c r="L112" s="36"/>
      <c r="M112" s="37" t="str">
        <f t="shared" si="14"/>
        <v>N/A</v>
      </c>
      <c r="N112" s="48">
        <v>4</v>
      </c>
      <c r="O112" s="45">
        <v>2</v>
      </c>
      <c r="P112" s="45">
        <v>1</v>
      </c>
      <c r="Q112" s="18">
        <f t="shared" si="15"/>
        <v>8.8000000000000007</v>
      </c>
      <c r="R112" s="40">
        <v>1</v>
      </c>
      <c r="S112" s="51" t="s">
        <v>154</v>
      </c>
      <c r="T112" s="52">
        <f>2*3*8*100</f>
        <v>4800</v>
      </c>
      <c r="U112" s="103">
        <f t="shared" si="16"/>
        <v>4800</v>
      </c>
      <c r="V112" s="68" t="s">
        <v>222</v>
      </c>
      <c r="W112" s="67" t="s">
        <v>179</v>
      </c>
      <c r="X112" s="40">
        <v>2030</v>
      </c>
      <c r="Y112" s="53"/>
      <c r="Z112" s="54" t="str">
        <f t="shared" si="20"/>
        <v/>
      </c>
      <c r="AA112" s="116" t="str">
        <f t="shared" si="20"/>
        <v/>
      </c>
      <c r="AB112" s="116" t="str">
        <f t="shared" si="20"/>
        <v/>
      </c>
      <c r="AC112" s="116" t="str">
        <f t="shared" si="20"/>
        <v/>
      </c>
      <c r="AD112" s="116" t="str">
        <f t="shared" si="20"/>
        <v/>
      </c>
      <c r="AE112" s="116" t="str">
        <f t="shared" si="20"/>
        <v/>
      </c>
      <c r="AF112" s="119">
        <f t="shared" si="20"/>
        <v>4800</v>
      </c>
      <c r="AG112" s="119" t="str">
        <f t="shared" si="20"/>
        <v/>
      </c>
      <c r="AH112" s="119" t="str">
        <f t="shared" si="20"/>
        <v/>
      </c>
      <c r="AI112" s="119" t="str">
        <f t="shared" si="20"/>
        <v/>
      </c>
      <c r="AJ112" s="119" t="str">
        <f t="shared" si="20"/>
        <v/>
      </c>
      <c r="AK112" s="120" t="str">
        <f t="shared" si="20"/>
        <v/>
      </c>
      <c r="AL112" s="65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</row>
    <row r="113" spans="2:57" hidden="1">
      <c r="B113" s="40"/>
      <c r="C113" s="41" t="s">
        <v>1</v>
      </c>
      <c r="D113" s="41" t="s">
        <v>110</v>
      </c>
      <c r="E113" s="41" t="s">
        <v>101</v>
      </c>
      <c r="F113" s="64" t="s">
        <v>264</v>
      </c>
      <c r="G113" s="42"/>
      <c r="H113" s="101" t="s">
        <v>504</v>
      </c>
      <c r="I113" s="43"/>
      <c r="J113" s="36"/>
      <c r="K113" s="102">
        <f t="shared" ca="1" si="21"/>
        <v>2024</v>
      </c>
      <c r="L113" s="36"/>
      <c r="M113" s="37" t="str">
        <f t="shared" si="14"/>
        <v>N/A</v>
      </c>
      <c r="N113" s="48">
        <v>4</v>
      </c>
      <c r="O113" s="45">
        <v>2</v>
      </c>
      <c r="P113" s="45">
        <v>1</v>
      </c>
      <c r="Q113" s="18">
        <f t="shared" si="15"/>
        <v>8.8000000000000007</v>
      </c>
      <c r="R113" s="40">
        <v>1</v>
      </c>
      <c r="S113" s="51" t="s">
        <v>154</v>
      </c>
      <c r="T113" s="52">
        <v>1000</v>
      </c>
      <c r="U113" s="103">
        <f t="shared" si="16"/>
        <v>1000</v>
      </c>
      <c r="V113" s="68" t="s">
        <v>222</v>
      </c>
      <c r="W113" s="67" t="s">
        <v>179</v>
      </c>
      <c r="X113" s="40">
        <v>2026</v>
      </c>
      <c r="Y113" s="53"/>
      <c r="Z113" s="54" t="str">
        <f t="shared" si="20"/>
        <v/>
      </c>
      <c r="AA113" s="116" t="str">
        <f t="shared" si="20"/>
        <v/>
      </c>
      <c r="AB113" s="116">
        <f t="shared" si="20"/>
        <v>1000</v>
      </c>
      <c r="AC113" s="116" t="str">
        <f t="shared" si="20"/>
        <v/>
      </c>
      <c r="AD113" s="116" t="str">
        <f t="shared" si="20"/>
        <v/>
      </c>
      <c r="AE113" s="116" t="str">
        <f t="shared" si="20"/>
        <v/>
      </c>
      <c r="AF113" s="119" t="str">
        <f t="shared" si="20"/>
        <v/>
      </c>
      <c r="AG113" s="119" t="str">
        <f t="shared" si="20"/>
        <v/>
      </c>
      <c r="AH113" s="119" t="str">
        <f t="shared" si="20"/>
        <v/>
      </c>
      <c r="AI113" s="119" t="str">
        <f t="shared" si="20"/>
        <v/>
      </c>
      <c r="AJ113" s="119" t="str">
        <f t="shared" si="20"/>
        <v/>
      </c>
      <c r="AK113" s="120" t="str">
        <f t="shared" si="20"/>
        <v/>
      </c>
      <c r="AL113" s="65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</row>
    <row r="114" spans="2:57" ht="30" hidden="1">
      <c r="B114" s="40"/>
      <c r="C114" s="41" t="s">
        <v>0</v>
      </c>
      <c r="D114" s="39" t="s">
        <v>110</v>
      </c>
      <c r="E114" s="41" t="s">
        <v>136</v>
      </c>
      <c r="F114" s="64" t="s">
        <v>430</v>
      </c>
      <c r="G114" s="42"/>
      <c r="H114" s="101"/>
      <c r="I114" s="43"/>
      <c r="J114" s="36"/>
      <c r="K114" s="102">
        <f t="shared" ca="1" si="21"/>
        <v>2024</v>
      </c>
      <c r="L114" s="36"/>
      <c r="M114" s="37" t="str">
        <f t="shared" si="14"/>
        <v>N/A</v>
      </c>
      <c r="N114" s="48">
        <v>4</v>
      </c>
      <c r="O114" s="45">
        <v>2</v>
      </c>
      <c r="P114" s="45">
        <v>1</v>
      </c>
      <c r="Q114" s="18">
        <f t="shared" si="15"/>
        <v>8.8000000000000007</v>
      </c>
      <c r="R114" s="40">
        <v>1</v>
      </c>
      <c r="S114" s="51" t="s">
        <v>154</v>
      </c>
      <c r="T114" s="52">
        <v>500</v>
      </c>
      <c r="U114" s="103">
        <f t="shared" si="16"/>
        <v>500</v>
      </c>
      <c r="V114" s="68" t="s">
        <v>222</v>
      </c>
      <c r="W114" s="67" t="s">
        <v>179</v>
      </c>
      <c r="X114" s="40">
        <v>2030</v>
      </c>
      <c r="Y114" s="53"/>
      <c r="Z114" s="54" t="str">
        <f t="shared" ref="Z114:AK123" si="22">IF($X114=Z$3,(IF($W114="YES","",+$U114)),"")</f>
        <v/>
      </c>
      <c r="AA114" s="116" t="str">
        <f t="shared" si="22"/>
        <v/>
      </c>
      <c r="AB114" s="116" t="str">
        <f t="shared" si="22"/>
        <v/>
      </c>
      <c r="AC114" s="116" t="str">
        <f t="shared" si="22"/>
        <v/>
      </c>
      <c r="AD114" s="116" t="str">
        <f t="shared" si="22"/>
        <v/>
      </c>
      <c r="AE114" s="116" t="str">
        <f t="shared" si="22"/>
        <v/>
      </c>
      <c r="AF114" s="119">
        <f t="shared" si="22"/>
        <v>500</v>
      </c>
      <c r="AG114" s="119" t="str">
        <f t="shared" si="22"/>
        <v/>
      </c>
      <c r="AH114" s="119" t="str">
        <f t="shared" si="22"/>
        <v/>
      </c>
      <c r="AI114" s="119" t="str">
        <f t="shared" si="22"/>
        <v/>
      </c>
      <c r="AJ114" s="119" t="str">
        <f t="shared" si="22"/>
        <v/>
      </c>
      <c r="AK114" s="120" t="str">
        <f t="shared" si="22"/>
        <v/>
      </c>
      <c r="AL114" s="65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</row>
    <row r="115" spans="2:57" ht="30" hidden="1">
      <c r="B115" s="40"/>
      <c r="C115" s="41" t="s">
        <v>5</v>
      </c>
      <c r="D115" s="41" t="s">
        <v>107</v>
      </c>
      <c r="E115" s="41" t="s">
        <v>141</v>
      </c>
      <c r="F115" s="64" t="s">
        <v>337</v>
      </c>
      <c r="G115" s="44"/>
      <c r="H115" s="101"/>
      <c r="I115" s="45"/>
      <c r="J115" s="36"/>
      <c r="K115" s="102">
        <f t="shared" ca="1" si="21"/>
        <v>2024</v>
      </c>
      <c r="L115" s="36"/>
      <c r="M115" s="37" t="str">
        <f t="shared" si="14"/>
        <v>N/A</v>
      </c>
      <c r="N115" s="48">
        <v>4</v>
      </c>
      <c r="O115" s="45">
        <v>2</v>
      </c>
      <c r="P115" s="45">
        <v>1</v>
      </c>
      <c r="Q115" s="18">
        <f t="shared" si="15"/>
        <v>8.8000000000000007</v>
      </c>
      <c r="R115" s="40">
        <v>1</v>
      </c>
      <c r="S115" s="51" t="s">
        <v>154</v>
      </c>
      <c r="T115" s="52">
        <v>0</v>
      </c>
      <c r="U115" s="103">
        <f t="shared" si="16"/>
        <v>0</v>
      </c>
      <c r="V115" s="68" t="s">
        <v>222</v>
      </c>
      <c r="W115" s="67" t="s">
        <v>179</v>
      </c>
      <c r="X115" s="40">
        <v>2025</v>
      </c>
      <c r="Y115" s="53"/>
      <c r="Z115" s="54" t="str">
        <f t="shared" si="22"/>
        <v/>
      </c>
      <c r="AA115" s="116">
        <f t="shared" si="22"/>
        <v>0</v>
      </c>
      <c r="AB115" s="116" t="str">
        <f t="shared" si="22"/>
        <v/>
      </c>
      <c r="AC115" s="116" t="str">
        <f t="shared" si="22"/>
        <v/>
      </c>
      <c r="AD115" s="116" t="str">
        <f t="shared" si="22"/>
        <v/>
      </c>
      <c r="AE115" s="116" t="str">
        <f t="shared" si="22"/>
        <v/>
      </c>
      <c r="AF115" s="119" t="str">
        <f t="shared" si="22"/>
        <v/>
      </c>
      <c r="AG115" s="119" t="str">
        <f t="shared" si="22"/>
        <v/>
      </c>
      <c r="AH115" s="119" t="str">
        <f t="shared" si="22"/>
        <v/>
      </c>
      <c r="AI115" s="119" t="str">
        <f t="shared" si="22"/>
        <v/>
      </c>
      <c r="AJ115" s="119" t="str">
        <f t="shared" si="22"/>
        <v/>
      </c>
      <c r="AK115" s="120" t="str">
        <f t="shared" si="22"/>
        <v/>
      </c>
      <c r="AL115" s="65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</row>
    <row r="116" spans="2:57" ht="30">
      <c r="B116" s="40"/>
      <c r="C116" s="41" t="s">
        <v>7</v>
      </c>
      <c r="D116" s="41" t="s">
        <v>110</v>
      </c>
      <c r="E116" s="41" t="s">
        <v>102</v>
      </c>
      <c r="F116" s="64" t="s">
        <v>378</v>
      </c>
      <c r="G116" s="44"/>
      <c r="H116" s="101"/>
      <c r="I116" s="45"/>
      <c r="J116" s="36"/>
      <c r="K116" s="102">
        <f t="shared" ca="1" si="21"/>
        <v>2024</v>
      </c>
      <c r="L116" s="36"/>
      <c r="M116" s="37" t="str">
        <f t="shared" si="14"/>
        <v>N/A</v>
      </c>
      <c r="N116" s="48">
        <v>2</v>
      </c>
      <c r="O116" s="45">
        <v>3</v>
      </c>
      <c r="P116" s="45">
        <v>4</v>
      </c>
      <c r="Q116" s="19">
        <f t="shared" si="15"/>
        <v>8.3999999999999986</v>
      </c>
      <c r="R116" s="40">
        <v>1</v>
      </c>
      <c r="S116" s="51" t="s">
        <v>262</v>
      </c>
      <c r="T116" s="52">
        <v>7000</v>
      </c>
      <c r="U116" s="103">
        <f t="shared" si="16"/>
        <v>7000</v>
      </c>
      <c r="V116" s="68" t="s">
        <v>222</v>
      </c>
      <c r="W116" s="67" t="s">
        <v>179</v>
      </c>
      <c r="X116" s="40">
        <v>2025</v>
      </c>
      <c r="Y116" s="53"/>
      <c r="Z116" s="54" t="str">
        <f t="shared" si="22"/>
        <v/>
      </c>
      <c r="AA116" s="116">
        <f t="shared" si="22"/>
        <v>7000</v>
      </c>
      <c r="AB116" s="116" t="str">
        <f t="shared" si="22"/>
        <v/>
      </c>
      <c r="AC116" s="116" t="str">
        <f t="shared" si="22"/>
        <v/>
      </c>
      <c r="AD116" s="116" t="str">
        <f t="shared" si="22"/>
        <v/>
      </c>
      <c r="AE116" s="116" t="str">
        <f t="shared" si="22"/>
        <v/>
      </c>
      <c r="AF116" s="119" t="str">
        <f t="shared" si="22"/>
        <v/>
      </c>
      <c r="AG116" s="119" t="str">
        <f t="shared" si="22"/>
        <v/>
      </c>
      <c r="AH116" s="119" t="str">
        <f t="shared" si="22"/>
        <v/>
      </c>
      <c r="AI116" s="119" t="str">
        <f t="shared" si="22"/>
        <v/>
      </c>
      <c r="AJ116" s="119" t="str">
        <f t="shared" si="22"/>
        <v/>
      </c>
      <c r="AK116" s="120" t="str">
        <f t="shared" si="22"/>
        <v/>
      </c>
      <c r="AL116" s="65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</row>
    <row r="117" spans="2:57" hidden="1">
      <c r="B117" s="40"/>
      <c r="C117" s="41" t="s">
        <v>0</v>
      </c>
      <c r="D117" s="41" t="s">
        <v>99</v>
      </c>
      <c r="E117" s="41" t="s">
        <v>116</v>
      </c>
      <c r="F117" s="64" t="s">
        <v>415</v>
      </c>
      <c r="G117" s="97" t="s">
        <v>463</v>
      </c>
      <c r="H117" s="101" t="s">
        <v>490</v>
      </c>
      <c r="I117" s="43" t="s">
        <v>178</v>
      </c>
      <c r="J117" s="36">
        <v>2021</v>
      </c>
      <c r="K117" s="102">
        <f t="shared" ca="1" si="21"/>
        <v>3</v>
      </c>
      <c r="L117" s="36">
        <v>12</v>
      </c>
      <c r="M117" s="37">
        <f t="shared" ca="1" si="14"/>
        <v>9</v>
      </c>
      <c r="N117" s="48">
        <v>2</v>
      </c>
      <c r="O117" s="45">
        <v>3</v>
      </c>
      <c r="P117" s="45">
        <v>4</v>
      </c>
      <c r="Q117" s="18">
        <f t="shared" si="15"/>
        <v>8.3999999999999986</v>
      </c>
      <c r="R117" s="40">
        <v>1</v>
      </c>
      <c r="S117" s="51" t="s">
        <v>262</v>
      </c>
      <c r="T117" s="52">
        <v>2500</v>
      </c>
      <c r="U117" s="103">
        <f t="shared" si="16"/>
        <v>2500</v>
      </c>
      <c r="V117" s="68" t="s">
        <v>222</v>
      </c>
      <c r="W117" s="67" t="s">
        <v>179</v>
      </c>
      <c r="X117" s="40">
        <v>2031</v>
      </c>
      <c r="Y117" s="53"/>
      <c r="Z117" s="54" t="str">
        <f t="shared" si="22"/>
        <v/>
      </c>
      <c r="AA117" s="116" t="str">
        <f t="shared" si="22"/>
        <v/>
      </c>
      <c r="AB117" s="116" t="str">
        <f t="shared" si="22"/>
        <v/>
      </c>
      <c r="AC117" s="116" t="str">
        <f t="shared" si="22"/>
        <v/>
      </c>
      <c r="AD117" s="116" t="str">
        <f t="shared" si="22"/>
        <v/>
      </c>
      <c r="AE117" s="116" t="str">
        <f t="shared" si="22"/>
        <v/>
      </c>
      <c r="AF117" s="119" t="str">
        <f t="shared" si="22"/>
        <v/>
      </c>
      <c r="AG117" s="119">
        <f t="shared" si="22"/>
        <v>2500</v>
      </c>
      <c r="AH117" s="119" t="str">
        <f t="shared" si="22"/>
        <v/>
      </c>
      <c r="AI117" s="119" t="str">
        <f t="shared" si="22"/>
        <v/>
      </c>
      <c r="AJ117" s="119" t="str">
        <f t="shared" si="22"/>
        <v/>
      </c>
      <c r="AK117" s="120" t="str">
        <f t="shared" si="22"/>
        <v/>
      </c>
      <c r="AL117" s="65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</row>
    <row r="118" spans="2:57" hidden="1">
      <c r="B118" s="40"/>
      <c r="C118" s="41" t="s">
        <v>1</v>
      </c>
      <c r="D118" s="41" t="s">
        <v>97</v>
      </c>
      <c r="E118" s="41" t="s">
        <v>134</v>
      </c>
      <c r="F118" s="64" t="s">
        <v>470</v>
      </c>
      <c r="G118" s="42"/>
      <c r="H118" s="101"/>
      <c r="I118" s="43"/>
      <c r="J118" s="36"/>
      <c r="K118" s="102">
        <f t="shared" ca="1" si="21"/>
        <v>2024</v>
      </c>
      <c r="L118" s="36"/>
      <c r="M118" s="37" t="str">
        <f t="shared" si="14"/>
        <v>N/A</v>
      </c>
      <c r="N118" s="48">
        <v>3</v>
      </c>
      <c r="O118" s="45">
        <v>2</v>
      </c>
      <c r="P118" s="45">
        <v>3</v>
      </c>
      <c r="Q118" s="18">
        <f t="shared" si="15"/>
        <v>7.8000000000000007</v>
      </c>
      <c r="R118" s="40">
        <v>8</v>
      </c>
      <c r="S118" s="51" t="s">
        <v>154</v>
      </c>
      <c r="T118" s="52">
        <v>10000</v>
      </c>
      <c r="U118" s="103">
        <f t="shared" si="16"/>
        <v>80000</v>
      </c>
      <c r="V118" s="68" t="s">
        <v>222</v>
      </c>
      <c r="W118" s="67" t="s">
        <v>179</v>
      </c>
      <c r="X118" s="40">
        <v>2029</v>
      </c>
      <c r="Y118" s="53"/>
      <c r="Z118" s="54" t="str">
        <f t="shared" si="22"/>
        <v/>
      </c>
      <c r="AA118" s="116" t="str">
        <f t="shared" si="22"/>
        <v/>
      </c>
      <c r="AB118" s="116" t="str">
        <f t="shared" si="22"/>
        <v/>
      </c>
      <c r="AC118" s="116" t="str">
        <f t="shared" si="22"/>
        <v/>
      </c>
      <c r="AD118" s="116" t="str">
        <f t="shared" si="22"/>
        <v/>
      </c>
      <c r="AE118" s="116">
        <f t="shared" si="22"/>
        <v>80000</v>
      </c>
      <c r="AF118" s="119" t="str">
        <f t="shared" si="22"/>
        <v/>
      </c>
      <c r="AG118" s="119" t="str">
        <f t="shared" si="22"/>
        <v/>
      </c>
      <c r="AH118" s="119" t="str">
        <f t="shared" si="22"/>
        <v/>
      </c>
      <c r="AI118" s="119" t="str">
        <f t="shared" si="22"/>
        <v/>
      </c>
      <c r="AJ118" s="119" t="str">
        <f t="shared" si="22"/>
        <v/>
      </c>
      <c r="AK118" s="120" t="str">
        <f t="shared" si="22"/>
        <v/>
      </c>
      <c r="AL118" s="65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</row>
    <row r="119" spans="2:57" hidden="1">
      <c r="B119" s="40" t="s">
        <v>158</v>
      </c>
      <c r="C119" s="41" t="s">
        <v>0</v>
      </c>
      <c r="D119" s="41" t="s">
        <v>110</v>
      </c>
      <c r="E119" s="41" t="s">
        <v>102</v>
      </c>
      <c r="F119" s="64" t="s">
        <v>156</v>
      </c>
      <c r="G119" s="88">
        <v>101130</v>
      </c>
      <c r="H119" s="101" t="s">
        <v>484</v>
      </c>
      <c r="I119" s="43" t="s">
        <v>178</v>
      </c>
      <c r="J119" s="36">
        <v>2014</v>
      </c>
      <c r="K119" s="102">
        <f t="shared" ca="1" si="21"/>
        <v>10</v>
      </c>
      <c r="L119" s="36">
        <v>20</v>
      </c>
      <c r="M119" s="37">
        <f t="shared" ca="1" si="14"/>
        <v>10</v>
      </c>
      <c r="N119" s="48">
        <v>2</v>
      </c>
      <c r="O119" s="45">
        <v>3</v>
      </c>
      <c r="P119" s="45">
        <v>3</v>
      </c>
      <c r="Q119" s="18">
        <f t="shared" si="15"/>
        <v>7.8000000000000007</v>
      </c>
      <c r="R119" s="40">
        <v>1</v>
      </c>
      <c r="S119" s="51" t="s">
        <v>154</v>
      </c>
      <c r="T119" s="52">
        <v>20000</v>
      </c>
      <c r="U119" s="103">
        <f t="shared" si="16"/>
        <v>20000</v>
      </c>
      <c r="V119" s="68" t="s">
        <v>222</v>
      </c>
      <c r="W119" s="67" t="s">
        <v>179</v>
      </c>
      <c r="X119" s="40">
        <v>2034</v>
      </c>
      <c r="Y119" s="53"/>
      <c r="Z119" s="54" t="str">
        <f t="shared" si="22"/>
        <v/>
      </c>
      <c r="AA119" s="116" t="str">
        <f t="shared" si="22"/>
        <v/>
      </c>
      <c r="AB119" s="116" t="str">
        <f t="shared" si="22"/>
        <v/>
      </c>
      <c r="AC119" s="116" t="str">
        <f t="shared" si="22"/>
        <v/>
      </c>
      <c r="AD119" s="116" t="str">
        <f t="shared" si="22"/>
        <v/>
      </c>
      <c r="AE119" s="116" t="str">
        <f t="shared" si="22"/>
        <v/>
      </c>
      <c r="AF119" s="119" t="str">
        <f t="shared" si="22"/>
        <v/>
      </c>
      <c r="AG119" s="119" t="str">
        <f t="shared" si="22"/>
        <v/>
      </c>
      <c r="AH119" s="119" t="str">
        <f t="shared" si="22"/>
        <v/>
      </c>
      <c r="AI119" s="119" t="str">
        <f t="shared" si="22"/>
        <v/>
      </c>
      <c r="AJ119" s="119">
        <f t="shared" si="22"/>
        <v>20000</v>
      </c>
      <c r="AK119" s="120" t="str">
        <f t="shared" si="22"/>
        <v/>
      </c>
      <c r="AL119" s="65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</row>
    <row r="120" spans="2:57" ht="30" hidden="1">
      <c r="B120" s="40"/>
      <c r="C120" s="41" t="s">
        <v>8</v>
      </c>
      <c r="D120" s="41" t="s">
        <v>110</v>
      </c>
      <c r="E120" s="41" t="s">
        <v>171</v>
      </c>
      <c r="F120" s="64" t="s">
        <v>399</v>
      </c>
      <c r="G120" s="44"/>
      <c r="H120" s="101" t="s">
        <v>509</v>
      </c>
      <c r="I120" s="45"/>
      <c r="J120" s="36"/>
      <c r="K120" s="102">
        <f t="shared" ca="1" si="21"/>
        <v>2024</v>
      </c>
      <c r="L120" s="36"/>
      <c r="M120" s="37" t="str">
        <f t="shared" si="14"/>
        <v>N/A</v>
      </c>
      <c r="N120" s="48">
        <v>2</v>
      </c>
      <c r="O120" s="45">
        <v>3</v>
      </c>
      <c r="P120" s="45">
        <v>3</v>
      </c>
      <c r="Q120" s="19">
        <f t="shared" si="15"/>
        <v>7.8000000000000007</v>
      </c>
      <c r="R120" s="40">
        <v>1</v>
      </c>
      <c r="S120" s="51" t="s">
        <v>262</v>
      </c>
      <c r="T120" s="52">
        <v>3000</v>
      </c>
      <c r="U120" s="103">
        <f t="shared" si="16"/>
        <v>3000</v>
      </c>
      <c r="V120" s="68" t="s">
        <v>222</v>
      </c>
      <c r="W120" s="67" t="s">
        <v>179</v>
      </c>
      <c r="X120" s="40">
        <v>2024</v>
      </c>
      <c r="Y120" s="53"/>
      <c r="Z120" s="54">
        <f t="shared" si="22"/>
        <v>3000</v>
      </c>
      <c r="AA120" s="116" t="str">
        <f t="shared" si="22"/>
        <v/>
      </c>
      <c r="AB120" s="116" t="str">
        <f t="shared" si="22"/>
        <v/>
      </c>
      <c r="AC120" s="116" t="str">
        <f t="shared" si="22"/>
        <v/>
      </c>
      <c r="AD120" s="116" t="str">
        <f t="shared" si="22"/>
        <v/>
      </c>
      <c r="AE120" s="116" t="str">
        <f t="shared" si="22"/>
        <v/>
      </c>
      <c r="AF120" s="119" t="str">
        <f t="shared" si="22"/>
        <v/>
      </c>
      <c r="AG120" s="119" t="str">
        <f t="shared" si="22"/>
        <v/>
      </c>
      <c r="AH120" s="119" t="str">
        <f t="shared" si="22"/>
        <v/>
      </c>
      <c r="AI120" s="119" t="str">
        <f t="shared" si="22"/>
        <v/>
      </c>
      <c r="AJ120" s="119" t="str">
        <f t="shared" si="22"/>
        <v/>
      </c>
      <c r="AK120" s="120" t="str">
        <f t="shared" si="22"/>
        <v/>
      </c>
      <c r="AL120" s="65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</row>
    <row r="121" spans="2:57" ht="30">
      <c r="B121" s="40"/>
      <c r="C121" s="41" t="s">
        <v>7</v>
      </c>
      <c r="D121" s="41" t="s">
        <v>99</v>
      </c>
      <c r="E121" s="41" t="s">
        <v>389</v>
      </c>
      <c r="F121" s="64" t="s">
        <v>388</v>
      </c>
      <c r="G121" s="44"/>
      <c r="H121" s="101"/>
      <c r="I121" s="45" t="s">
        <v>178</v>
      </c>
      <c r="J121" s="36">
        <v>2003</v>
      </c>
      <c r="K121" s="102">
        <f t="shared" ca="1" si="21"/>
        <v>21</v>
      </c>
      <c r="L121" s="36">
        <v>25</v>
      </c>
      <c r="M121" s="37">
        <f t="shared" ca="1" si="14"/>
        <v>4</v>
      </c>
      <c r="N121" s="48">
        <v>2</v>
      </c>
      <c r="O121" s="45">
        <v>3</v>
      </c>
      <c r="P121" s="45">
        <v>3</v>
      </c>
      <c r="Q121" s="18">
        <f t="shared" si="15"/>
        <v>7.8000000000000007</v>
      </c>
      <c r="R121" s="40">
        <v>2</v>
      </c>
      <c r="S121" s="51" t="s">
        <v>262</v>
      </c>
      <c r="T121" s="52">
        <v>500</v>
      </c>
      <c r="U121" s="103">
        <f t="shared" si="16"/>
        <v>1000</v>
      </c>
      <c r="V121" s="68" t="s">
        <v>222</v>
      </c>
      <c r="W121" s="67" t="s">
        <v>179</v>
      </c>
      <c r="X121" s="40">
        <v>2027</v>
      </c>
      <c r="Y121" s="53"/>
      <c r="Z121" s="54" t="str">
        <f t="shared" si="22"/>
        <v/>
      </c>
      <c r="AA121" s="116" t="str">
        <f t="shared" si="22"/>
        <v/>
      </c>
      <c r="AB121" s="116" t="str">
        <f t="shared" si="22"/>
        <v/>
      </c>
      <c r="AC121" s="116">
        <f t="shared" si="22"/>
        <v>1000</v>
      </c>
      <c r="AD121" s="116" t="str">
        <f t="shared" si="22"/>
        <v/>
      </c>
      <c r="AE121" s="116" t="str">
        <f t="shared" si="22"/>
        <v/>
      </c>
      <c r="AF121" s="119" t="str">
        <f t="shared" si="22"/>
        <v/>
      </c>
      <c r="AG121" s="119" t="str">
        <f t="shared" si="22"/>
        <v/>
      </c>
      <c r="AH121" s="119" t="str">
        <f t="shared" si="22"/>
        <v/>
      </c>
      <c r="AI121" s="119" t="str">
        <f t="shared" si="22"/>
        <v/>
      </c>
      <c r="AJ121" s="119" t="str">
        <f t="shared" si="22"/>
        <v/>
      </c>
      <c r="AK121" s="120" t="str">
        <f t="shared" si="22"/>
        <v/>
      </c>
      <c r="AL121" s="65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</row>
    <row r="122" spans="2:57" hidden="1">
      <c r="B122" s="40"/>
      <c r="C122" s="41" t="s">
        <v>6</v>
      </c>
      <c r="D122" s="41" t="s">
        <v>108</v>
      </c>
      <c r="E122" s="41" t="s">
        <v>137</v>
      </c>
      <c r="F122" s="64" t="s">
        <v>339</v>
      </c>
      <c r="G122" s="44"/>
      <c r="H122" s="101"/>
      <c r="I122" s="45"/>
      <c r="J122" s="36"/>
      <c r="K122" s="102">
        <f t="shared" ca="1" si="21"/>
        <v>2024</v>
      </c>
      <c r="L122" s="36"/>
      <c r="M122" s="37" t="str">
        <f t="shared" si="14"/>
        <v>N/A</v>
      </c>
      <c r="N122" s="48">
        <v>3</v>
      </c>
      <c r="O122" s="45">
        <v>2</v>
      </c>
      <c r="P122" s="45">
        <v>3</v>
      </c>
      <c r="Q122" s="18">
        <f t="shared" si="15"/>
        <v>7.8000000000000007</v>
      </c>
      <c r="R122" s="40">
        <v>1</v>
      </c>
      <c r="S122" s="51" t="s">
        <v>262</v>
      </c>
      <c r="T122" s="52">
        <v>500</v>
      </c>
      <c r="U122" s="103">
        <f t="shared" si="16"/>
        <v>500</v>
      </c>
      <c r="V122" s="68" t="s">
        <v>222</v>
      </c>
      <c r="W122" s="67" t="s">
        <v>179</v>
      </c>
      <c r="X122" s="40">
        <v>2025</v>
      </c>
      <c r="Y122" s="53"/>
      <c r="Z122" s="54" t="str">
        <f t="shared" si="22"/>
        <v/>
      </c>
      <c r="AA122" s="116">
        <f t="shared" si="22"/>
        <v>500</v>
      </c>
      <c r="AB122" s="116" t="str">
        <f t="shared" si="22"/>
        <v/>
      </c>
      <c r="AC122" s="116" t="str">
        <f t="shared" si="22"/>
        <v/>
      </c>
      <c r="AD122" s="116" t="str">
        <f t="shared" si="22"/>
        <v/>
      </c>
      <c r="AE122" s="116" t="str">
        <f t="shared" si="22"/>
        <v/>
      </c>
      <c r="AF122" s="119" t="str">
        <f t="shared" si="22"/>
        <v/>
      </c>
      <c r="AG122" s="119" t="str">
        <f t="shared" si="22"/>
        <v/>
      </c>
      <c r="AH122" s="119" t="str">
        <f t="shared" si="22"/>
        <v/>
      </c>
      <c r="AI122" s="119" t="str">
        <f t="shared" si="22"/>
        <v/>
      </c>
      <c r="AJ122" s="119" t="str">
        <f t="shared" si="22"/>
        <v/>
      </c>
      <c r="AK122" s="120" t="str">
        <f t="shared" si="22"/>
        <v/>
      </c>
      <c r="AL122" s="65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</row>
    <row r="123" spans="2:57" hidden="1">
      <c r="B123" s="40"/>
      <c r="C123" s="41" t="s">
        <v>1</v>
      </c>
      <c r="D123" s="41" t="s">
        <v>110</v>
      </c>
      <c r="E123" s="41" t="s">
        <v>100</v>
      </c>
      <c r="F123" s="64" t="s">
        <v>185</v>
      </c>
      <c r="G123" s="42">
        <v>101066</v>
      </c>
      <c r="H123" s="101" t="s">
        <v>478</v>
      </c>
      <c r="I123" s="43" t="s">
        <v>178</v>
      </c>
      <c r="J123" s="36">
        <v>2021</v>
      </c>
      <c r="K123" s="102">
        <f t="shared" ca="1" si="21"/>
        <v>3</v>
      </c>
      <c r="L123" s="36">
        <v>25</v>
      </c>
      <c r="M123" s="37">
        <f t="shared" ca="1" si="14"/>
        <v>22</v>
      </c>
      <c r="N123" s="48">
        <v>1</v>
      </c>
      <c r="O123" s="45">
        <v>5</v>
      </c>
      <c r="P123" s="45">
        <v>5</v>
      </c>
      <c r="Q123" s="18">
        <f t="shared" si="15"/>
        <v>7.5</v>
      </c>
      <c r="R123" s="40">
        <v>1</v>
      </c>
      <c r="S123" s="51" t="s">
        <v>154</v>
      </c>
      <c r="T123" s="52">
        <v>30000</v>
      </c>
      <c r="U123" s="103">
        <f t="shared" si="16"/>
        <v>30000</v>
      </c>
      <c r="V123" s="68" t="s">
        <v>224</v>
      </c>
      <c r="W123" s="67" t="s">
        <v>179</v>
      </c>
      <c r="X123" s="40" t="s">
        <v>147</v>
      </c>
      <c r="Y123" s="53"/>
      <c r="Z123" s="54" t="str">
        <f t="shared" si="22"/>
        <v/>
      </c>
      <c r="AA123" s="116" t="str">
        <f t="shared" si="22"/>
        <v/>
      </c>
      <c r="AB123" s="116" t="str">
        <f t="shared" si="22"/>
        <v/>
      </c>
      <c r="AC123" s="116" t="str">
        <f t="shared" si="22"/>
        <v/>
      </c>
      <c r="AD123" s="116" t="str">
        <f t="shared" si="22"/>
        <v/>
      </c>
      <c r="AE123" s="116" t="str">
        <f t="shared" si="22"/>
        <v/>
      </c>
      <c r="AF123" s="119" t="str">
        <f t="shared" si="22"/>
        <v/>
      </c>
      <c r="AG123" s="119" t="str">
        <f t="shared" si="22"/>
        <v/>
      </c>
      <c r="AH123" s="119" t="str">
        <f t="shared" si="22"/>
        <v/>
      </c>
      <c r="AI123" s="119" t="str">
        <f t="shared" si="22"/>
        <v/>
      </c>
      <c r="AJ123" s="119" t="str">
        <f t="shared" si="22"/>
        <v/>
      </c>
      <c r="AK123" s="120">
        <f t="shared" si="22"/>
        <v>30000</v>
      </c>
      <c r="AL123" s="65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</row>
    <row r="124" spans="2:57" ht="30" hidden="1">
      <c r="B124" s="40"/>
      <c r="C124" s="41" t="s">
        <v>2</v>
      </c>
      <c r="D124" s="41" t="s">
        <v>110</v>
      </c>
      <c r="E124" s="41" t="s">
        <v>171</v>
      </c>
      <c r="F124" s="64" t="s">
        <v>211</v>
      </c>
      <c r="G124" s="42"/>
      <c r="H124" s="101"/>
      <c r="I124" s="43"/>
      <c r="J124" s="36"/>
      <c r="K124" s="102">
        <f t="shared" ca="1" si="21"/>
        <v>2024</v>
      </c>
      <c r="L124" s="36"/>
      <c r="M124" s="37" t="str">
        <f t="shared" si="14"/>
        <v>N/A</v>
      </c>
      <c r="N124" s="48">
        <v>3</v>
      </c>
      <c r="O124" s="45">
        <v>2</v>
      </c>
      <c r="P124" s="45">
        <v>2</v>
      </c>
      <c r="Q124" s="18">
        <f t="shared" si="15"/>
        <v>7.1999999999999993</v>
      </c>
      <c r="R124" s="40">
        <v>1</v>
      </c>
      <c r="S124" s="51" t="s">
        <v>154</v>
      </c>
      <c r="T124" s="52">
        <v>45000</v>
      </c>
      <c r="U124" s="103">
        <f t="shared" si="16"/>
        <v>45000</v>
      </c>
      <c r="V124" s="68" t="s">
        <v>222</v>
      </c>
      <c r="W124" s="67" t="s">
        <v>179</v>
      </c>
      <c r="X124" s="40">
        <v>2029</v>
      </c>
      <c r="Y124" s="53"/>
      <c r="Z124" s="54" t="str">
        <f t="shared" ref="Z124:AK133" si="23">IF($X124=Z$3,(IF($W124="YES","",+$U124)),"")</f>
        <v/>
      </c>
      <c r="AA124" s="116" t="str">
        <f t="shared" si="23"/>
        <v/>
      </c>
      <c r="AB124" s="116" t="str">
        <f t="shared" si="23"/>
        <v/>
      </c>
      <c r="AC124" s="116" t="str">
        <f t="shared" si="23"/>
        <v/>
      </c>
      <c r="AD124" s="116" t="str">
        <f t="shared" si="23"/>
        <v/>
      </c>
      <c r="AE124" s="116">
        <f t="shared" si="23"/>
        <v>45000</v>
      </c>
      <c r="AF124" s="119" t="str">
        <f t="shared" si="23"/>
        <v/>
      </c>
      <c r="AG124" s="119" t="str">
        <f t="shared" si="23"/>
        <v/>
      </c>
      <c r="AH124" s="119" t="str">
        <f t="shared" si="23"/>
        <v/>
      </c>
      <c r="AI124" s="119" t="str">
        <f t="shared" si="23"/>
        <v/>
      </c>
      <c r="AJ124" s="119" t="str">
        <f t="shared" si="23"/>
        <v/>
      </c>
      <c r="AK124" s="120" t="str">
        <f t="shared" si="23"/>
        <v/>
      </c>
      <c r="AL124" s="65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</row>
    <row r="125" spans="2:57" hidden="1">
      <c r="B125" s="40"/>
      <c r="C125" s="41" t="s">
        <v>2</v>
      </c>
      <c r="D125" s="39" t="s">
        <v>99</v>
      </c>
      <c r="E125" s="41" t="s">
        <v>116</v>
      </c>
      <c r="F125" s="64" t="s">
        <v>207</v>
      </c>
      <c r="G125" s="42"/>
      <c r="H125" s="101"/>
      <c r="I125" s="43" t="s">
        <v>179</v>
      </c>
      <c r="J125" s="36">
        <v>2014</v>
      </c>
      <c r="K125" s="102">
        <f t="shared" ca="1" si="21"/>
        <v>10</v>
      </c>
      <c r="L125" s="36">
        <v>20</v>
      </c>
      <c r="M125" s="37">
        <f t="shared" ca="1" si="14"/>
        <v>10</v>
      </c>
      <c r="N125" s="48">
        <v>3</v>
      </c>
      <c r="O125" s="45">
        <v>2</v>
      </c>
      <c r="P125" s="45">
        <v>2</v>
      </c>
      <c r="Q125" s="18">
        <f t="shared" si="15"/>
        <v>7.1999999999999993</v>
      </c>
      <c r="R125" s="40">
        <v>1</v>
      </c>
      <c r="S125" s="51" t="s">
        <v>154</v>
      </c>
      <c r="T125" s="52">
        <v>10000</v>
      </c>
      <c r="U125" s="103">
        <f t="shared" si="16"/>
        <v>10000</v>
      </c>
      <c r="V125" s="68" t="s">
        <v>222</v>
      </c>
      <c r="W125" s="67" t="s">
        <v>179</v>
      </c>
      <c r="X125" s="40">
        <v>2034</v>
      </c>
      <c r="Y125" s="53"/>
      <c r="Z125" s="54" t="str">
        <f t="shared" si="23"/>
        <v/>
      </c>
      <c r="AA125" s="116" t="str">
        <f t="shared" si="23"/>
        <v/>
      </c>
      <c r="AB125" s="116" t="str">
        <f t="shared" si="23"/>
        <v/>
      </c>
      <c r="AC125" s="116" t="str">
        <f t="shared" si="23"/>
        <v/>
      </c>
      <c r="AD125" s="116" t="str">
        <f t="shared" si="23"/>
        <v/>
      </c>
      <c r="AE125" s="116" t="str">
        <f t="shared" si="23"/>
        <v/>
      </c>
      <c r="AF125" s="119" t="str">
        <f t="shared" si="23"/>
        <v/>
      </c>
      <c r="AG125" s="119" t="str">
        <f t="shared" si="23"/>
        <v/>
      </c>
      <c r="AH125" s="119" t="str">
        <f t="shared" si="23"/>
        <v/>
      </c>
      <c r="AI125" s="119" t="str">
        <f t="shared" si="23"/>
        <v/>
      </c>
      <c r="AJ125" s="119">
        <f t="shared" si="23"/>
        <v>10000</v>
      </c>
      <c r="AK125" s="120" t="str">
        <f t="shared" si="23"/>
        <v/>
      </c>
      <c r="AL125" s="65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</row>
    <row r="126" spans="2:57" hidden="1">
      <c r="B126" s="40"/>
      <c r="C126" s="41" t="s">
        <v>6</v>
      </c>
      <c r="D126" s="41" t="s">
        <v>110</v>
      </c>
      <c r="E126" s="41" t="s">
        <v>101</v>
      </c>
      <c r="F126" s="64" t="s">
        <v>348</v>
      </c>
      <c r="G126" s="44"/>
      <c r="H126" s="101" t="s">
        <v>504</v>
      </c>
      <c r="I126" s="45"/>
      <c r="J126" s="36"/>
      <c r="K126" s="102">
        <f t="shared" ca="1" si="21"/>
        <v>2024</v>
      </c>
      <c r="L126" s="36"/>
      <c r="M126" s="37" t="str">
        <f t="shared" si="14"/>
        <v>N/A</v>
      </c>
      <c r="N126" s="48">
        <v>3</v>
      </c>
      <c r="O126" s="45">
        <v>2</v>
      </c>
      <c r="P126" s="45">
        <v>2</v>
      </c>
      <c r="Q126" s="18">
        <f t="shared" si="15"/>
        <v>7.1999999999999993</v>
      </c>
      <c r="R126" s="40">
        <v>1</v>
      </c>
      <c r="S126" s="51" t="s">
        <v>262</v>
      </c>
      <c r="T126" s="52">
        <v>5000</v>
      </c>
      <c r="U126" s="103">
        <f t="shared" si="16"/>
        <v>5000</v>
      </c>
      <c r="V126" s="68" t="s">
        <v>222</v>
      </c>
      <c r="W126" s="67" t="s">
        <v>179</v>
      </c>
      <c r="X126" s="40">
        <v>2028</v>
      </c>
      <c r="Y126" s="53"/>
      <c r="Z126" s="54" t="str">
        <f t="shared" si="23"/>
        <v/>
      </c>
      <c r="AA126" s="116" t="str">
        <f t="shared" si="23"/>
        <v/>
      </c>
      <c r="AB126" s="116" t="str">
        <f t="shared" si="23"/>
        <v/>
      </c>
      <c r="AC126" s="116" t="str">
        <f t="shared" si="23"/>
        <v/>
      </c>
      <c r="AD126" s="116">
        <f t="shared" si="23"/>
        <v>5000</v>
      </c>
      <c r="AE126" s="116" t="str">
        <f t="shared" si="23"/>
        <v/>
      </c>
      <c r="AF126" s="119" t="str">
        <f t="shared" si="23"/>
        <v/>
      </c>
      <c r="AG126" s="119" t="str">
        <f t="shared" si="23"/>
        <v/>
      </c>
      <c r="AH126" s="119" t="str">
        <f t="shared" si="23"/>
        <v/>
      </c>
      <c r="AI126" s="119" t="str">
        <f t="shared" si="23"/>
        <v/>
      </c>
      <c r="AJ126" s="119" t="str">
        <f t="shared" si="23"/>
        <v/>
      </c>
      <c r="AK126" s="120" t="str">
        <f t="shared" si="23"/>
        <v/>
      </c>
      <c r="AL126" s="65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</row>
    <row r="127" spans="2:57">
      <c r="B127" s="40"/>
      <c r="C127" s="41" t="s">
        <v>7</v>
      </c>
      <c r="D127" s="41" t="s">
        <v>466</v>
      </c>
      <c r="E127" s="41" t="s">
        <v>131</v>
      </c>
      <c r="F127" s="64" t="s">
        <v>285</v>
      </c>
      <c r="G127" s="42"/>
      <c r="H127" s="101"/>
      <c r="I127" s="43"/>
      <c r="J127" s="36"/>
      <c r="K127" s="102">
        <f t="shared" ca="1" si="21"/>
        <v>2024</v>
      </c>
      <c r="L127" s="36"/>
      <c r="M127" s="37" t="str">
        <f t="shared" si="14"/>
        <v>N/A</v>
      </c>
      <c r="N127" s="48">
        <v>3</v>
      </c>
      <c r="O127" s="45">
        <v>2</v>
      </c>
      <c r="P127" s="45">
        <v>2</v>
      </c>
      <c r="Q127" s="18">
        <f t="shared" si="15"/>
        <v>7.1999999999999993</v>
      </c>
      <c r="R127" s="40">
        <v>1</v>
      </c>
      <c r="S127" s="51" t="s">
        <v>154</v>
      </c>
      <c r="T127" s="52">
        <v>3500</v>
      </c>
      <c r="U127" s="103">
        <f t="shared" si="16"/>
        <v>3500</v>
      </c>
      <c r="V127" s="68" t="s">
        <v>222</v>
      </c>
      <c r="W127" s="67" t="s">
        <v>179</v>
      </c>
      <c r="X127" s="40">
        <v>2027</v>
      </c>
      <c r="Y127" s="53"/>
      <c r="Z127" s="54" t="str">
        <f t="shared" si="23"/>
        <v/>
      </c>
      <c r="AA127" s="116" t="str">
        <f t="shared" si="23"/>
        <v/>
      </c>
      <c r="AB127" s="116" t="str">
        <f t="shared" si="23"/>
        <v/>
      </c>
      <c r="AC127" s="116">
        <f t="shared" si="23"/>
        <v>3500</v>
      </c>
      <c r="AD127" s="116" t="str">
        <f t="shared" si="23"/>
        <v/>
      </c>
      <c r="AE127" s="116" t="str">
        <f t="shared" si="23"/>
        <v/>
      </c>
      <c r="AF127" s="119" t="str">
        <f t="shared" si="23"/>
        <v/>
      </c>
      <c r="AG127" s="119" t="str">
        <f t="shared" si="23"/>
        <v/>
      </c>
      <c r="AH127" s="119" t="str">
        <f t="shared" si="23"/>
        <v/>
      </c>
      <c r="AI127" s="119" t="str">
        <f t="shared" si="23"/>
        <v/>
      </c>
      <c r="AJ127" s="119" t="str">
        <f t="shared" si="23"/>
        <v/>
      </c>
      <c r="AK127" s="120" t="str">
        <f t="shared" si="23"/>
        <v/>
      </c>
      <c r="AL127" s="65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</row>
    <row r="128" spans="2:57" hidden="1">
      <c r="B128" s="40"/>
      <c r="C128" s="41" t="s">
        <v>8</v>
      </c>
      <c r="D128" s="41" t="s">
        <v>110</v>
      </c>
      <c r="E128" s="41" t="s">
        <v>171</v>
      </c>
      <c r="F128" s="64" t="s">
        <v>396</v>
      </c>
      <c r="G128" s="44"/>
      <c r="H128" s="101" t="s">
        <v>509</v>
      </c>
      <c r="I128" s="45"/>
      <c r="J128" s="36"/>
      <c r="K128" s="102">
        <f t="shared" ca="1" si="21"/>
        <v>2024</v>
      </c>
      <c r="L128" s="36"/>
      <c r="M128" s="37" t="str">
        <f t="shared" si="14"/>
        <v>N/A</v>
      </c>
      <c r="N128" s="48">
        <v>3</v>
      </c>
      <c r="O128" s="45">
        <v>2</v>
      </c>
      <c r="P128" s="45">
        <v>2</v>
      </c>
      <c r="Q128" s="19">
        <f t="shared" si="15"/>
        <v>7.1999999999999993</v>
      </c>
      <c r="R128" s="40">
        <v>7</v>
      </c>
      <c r="S128" s="51" t="s">
        <v>154</v>
      </c>
      <c r="T128" s="52">
        <f>250+250</f>
        <v>500</v>
      </c>
      <c r="U128" s="103">
        <f t="shared" si="16"/>
        <v>3500</v>
      </c>
      <c r="V128" s="68" t="s">
        <v>222</v>
      </c>
      <c r="W128" s="67" t="s">
        <v>179</v>
      </c>
      <c r="X128" s="40">
        <v>2024</v>
      </c>
      <c r="Y128" s="53"/>
      <c r="Z128" s="54">
        <f t="shared" si="23"/>
        <v>3500</v>
      </c>
      <c r="AA128" s="116" t="str">
        <f t="shared" si="23"/>
        <v/>
      </c>
      <c r="AB128" s="116" t="str">
        <f t="shared" si="23"/>
        <v/>
      </c>
      <c r="AC128" s="116" t="str">
        <f t="shared" si="23"/>
        <v/>
      </c>
      <c r="AD128" s="116" t="str">
        <f t="shared" si="23"/>
        <v/>
      </c>
      <c r="AE128" s="116" t="str">
        <f t="shared" si="23"/>
        <v/>
      </c>
      <c r="AF128" s="119" t="str">
        <f t="shared" si="23"/>
        <v/>
      </c>
      <c r="AG128" s="119" t="str">
        <f t="shared" si="23"/>
        <v/>
      </c>
      <c r="AH128" s="119" t="str">
        <f t="shared" si="23"/>
        <v/>
      </c>
      <c r="AI128" s="119" t="str">
        <f t="shared" si="23"/>
        <v/>
      </c>
      <c r="AJ128" s="119" t="str">
        <f t="shared" si="23"/>
        <v/>
      </c>
      <c r="AK128" s="120" t="str">
        <f t="shared" si="23"/>
        <v/>
      </c>
      <c r="AL128" s="65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</row>
    <row r="129" spans="2:57" ht="30" hidden="1">
      <c r="B129" s="40"/>
      <c r="C129" s="41" t="s">
        <v>6</v>
      </c>
      <c r="D129" s="41" t="s">
        <v>110</v>
      </c>
      <c r="E129" s="41" t="s">
        <v>102</v>
      </c>
      <c r="F129" s="64" t="s">
        <v>346</v>
      </c>
      <c r="G129" s="44"/>
      <c r="H129" s="101"/>
      <c r="I129" s="45"/>
      <c r="J129" s="36"/>
      <c r="K129" s="102">
        <f t="shared" ca="1" si="21"/>
        <v>2024</v>
      </c>
      <c r="L129" s="36"/>
      <c r="M129" s="37" t="str">
        <f t="shared" si="14"/>
        <v>N/A</v>
      </c>
      <c r="N129" s="48">
        <v>3</v>
      </c>
      <c r="O129" s="45">
        <v>2</v>
      </c>
      <c r="P129" s="45">
        <v>2</v>
      </c>
      <c r="Q129" s="18">
        <f t="shared" si="15"/>
        <v>7.1999999999999993</v>
      </c>
      <c r="R129" s="40">
        <v>1</v>
      </c>
      <c r="S129" s="51" t="s">
        <v>262</v>
      </c>
      <c r="T129" s="52">
        <v>2500</v>
      </c>
      <c r="U129" s="103">
        <f t="shared" si="16"/>
        <v>2500</v>
      </c>
      <c r="V129" s="68" t="s">
        <v>222</v>
      </c>
      <c r="W129" s="67" t="s">
        <v>179</v>
      </c>
      <c r="X129" s="40">
        <v>2025</v>
      </c>
      <c r="Y129" s="53"/>
      <c r="Z129" s="54" t="str">
        <f t="shared" si="23"/>
        <v/>
      </c>
      <c r="AA129" s="116">
        <f t="shared" si="23"/>
        <v>2500</v>
      </c>
      <c r="AB129" s="116" t="str">
        <f t="shared" si="23"/>
        <v/>
      </c>
      <c r="AC129" s="116" t="str">
        <f t="shared" si="23"/>
        <v/>
      </c>
      <c r="AD129" s="116" t="str">
        <f t="shared" si="23"/>
        <v/>
      </c>
      <c r="AE129" s="116" t="str">
        <f t="shared" si="23"/>
        <v/>
      </c>
      <c r="AF129" s="119" t="str">
        <f t="shared" si="23"/>
        <v/>
      </c>
      <c r="AG129" s="119" t="str">
        <f t="shared" si="23"/>
        <v/>
      </c>
      <c r="AH129" s="119" t="str">
        <f t="shared" si="23"/>
        <v/>
      </c>
      <c r="AI129" s="119" t="str">
        <f t="shared" si="23"/>
        <v/>
      </c>
      <c r="AJ129" s="119" t="str">
        <f t="shared" si="23"/>
        <v/>
      </c>
      <c r="AK129" s="120" t="str">
        <f t="shared" si="23"/>
        <v/>
      </c>
      <c r="AL129" s="65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</row>
    <row r="130" spans="2:57" hidden="1">
      <c r="B130" s="40"/>
      <c r="C130" s="41" t="s">
        <v>8</v>
      </c>
      <c r="D130" s="41" t="s">
        <v>110</v>
      </c>
      <c r="E130" s="41" t="s">
        <v>100</v>
      </c>
      <c r="F130" s="64" t="s">
        <v>395</v>
      </c>
      <c r="G130" s="44"/>
      <c r="H130" s="101" t="s">
        <v>478</v>
      </c>
      <c r="I130" s="45" t="s">
        <v>179</v>
      </c>
      <c r="J130" s="36">
        <v>1999</v>
      </c>
      <c r="K130" s="102">
        <f t="shared" ca="1" si="21"/>
        <v>25</v>
      </c>
      <c r="L130" s="36">
        <v>27</v>
      </c>
      <c r="M130" s="37">
        <f t="shared" ca="1" si="14"/>
        <v>2</v>
      </c>
      <c r="N130" s="48">
        <v>3</v>
      </c>
      <c r="O130" s="45">
        <v>2</v>
      </c>
      <c r="P130" s="45">
        <v>2</v>
      </c>
      <c r="Q130" s="19">
        <f t="shared" si="15"/>
        <v>7.1999999999999993</v>
      </c>
      <c r="R130" s="40">
        <v>1</v>
      </c>
      <c r="S130" s="51" t="s">
        <v>262</v>
      </c>
      <c r="T130" s="52">
        <v>1000</v>
      </c>
      <c r="U130" s="103">
        <f t="shared" si="16"/>
        <v>1000</v>
      </c>
      <c r="V130" s="68" t="s">
        <v>222</v>
      </c>
      <c r="W130" s="67" t="s">
        <v>179</v>
      </c>
      <c r="X130" s="40">
        <v>2027</v>
      </c>
      <c r="Y130" s="53"/>
      <c r="Z130" s="54" t="str">
        <f t="shared" si="23"/>
        <v/>
      </c>
      <c r="AA130" s="116" t="str">
        <f t="shared" si="23"/>
        <v/>
      </c>
      <c r="AB130" s="116" t="str">
        <f t="shared" si="23"/>
        <v/>
      </c>
      <c r="AC130" s="116">
        <f t="shared" si="23"/>
        <v>1000</v>
      </c>
      <c r="AD130" s="116" t="str">
        <f t="shared" si="23"/>
        <v/>
      </c>
      <c r="AE130" s="116" t="str">
        <f t="shared" si="23"/>
        <v/>
      </c>
      <c r="AF130" s="119" t="str">
        <f t="shared" si="23"/>
        <v/>
      </c>
      <c r="AG130" s="119" t="str">
        <f t="shared" si="23"/>
        <v/>
      </c>
      <c r="AH130" s="119" t="str">
        <f t="shared" si="23"/>
        <v/>
      </c>
      <c r="AI130" s="119" t="str">
        <f t="shared" si="23"/>
        <v/>
      </c>
      <c r="AJ130" s="119" t="str">
        <f t="shared" si="23"/>
        <v/>
      </c>
      <c r="AK130" s="120" t="str">
        <f t="shared" si="23"/>
        <v/>
      </c>
      <c r="AL130" s="65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</row>
    <row r="131" spans="2:57" ht="30" hidden="1">
      <c r="B131" s="40"/>
      <c r="C131" s="41" t="s">
        <v>3</v>
      </c>
      <c r="D131" s="41" t="s">
        <v>99</v>
      </c>
      <c r="E131" s="41" t="s">
        <v>116</v>
      </c>
      <c r="F131" s="64" t="s">
        <v>298</v>
      </c>
      <c r="G131" s="42"/>
      <c r="H131" s="101" t="s">
        <v>491</v>
      </c>
      <c r="I131" s="43"/>
      <c r="J131" s="36"/>
      <c r="K131" s="102">
        <f t="shared" ca="1" si="21"/>
        <v>2024</v>
      </c>
      <c r="L131" s="36"/>
      <c r="M131" s="37" t="str">
        <f t="shared" si="14"/>
        <v>N/A</v>
      </c>
      <c r="N131" s="48">
        <v>3</v>
      </c>
      <c r="O131" s="45">
        <v>2</v>
      </c>
      <c r="P131" s="45">
        <v>2</v>
      </c>
      <c r="Q131" s="18">
        <f t="shared" si="15"/>
        <v>7.1999999999999993</v>
      </c>
      <c r="R131" s="40">
        <v>1</v>
      </c>
      <c r="S131" s="51" t="s">
        <v>154</v>
      </c>
      <c r="T131" s="52">
        <v>250</v>
      </c>
      <c r="U131" s="103">
        <f t="shared" si="16"/>
        <v>250</v>
      </c>
      <c r="V131" s="68" t="s">
        <v>222</v>
      </c>
      <c r="W131" s="67" t="s">
        <v>179</v>
      </c>
      <c r="X131" s="40">
        <v>2024</v>
      </c>
      <c r="Y131" s="53"/>
      <c r="Z131" s="54">
        <f t="shared" si="23"/>
        <v>250</v>
      </c>
      <c r="AA131" s="116" t="str">
        <f t="shared" si="23"/>
        <v/>
      </c>
      <c r="AB131" s="116" t="str">
        <f t="shared" si="23"/>
        <v/>
      </c>
      <c r="AC131" s="116" t="str">
        <f t="shared" si="23"/>
        <v/>
      </c>
      <c r="AD131" s="116" t="str">
        <f t="shared" si="23"/>
        <v/>
      </c>
      <c r="AE131" s="116" t="str">
        <f t="shared" si="23"/>
        <v/>
      </c>
      <c r="AF131" s="119" t="str">
        <f t="shared" si="23"/>
        <v/>
      </c>
      <c r="AG131" s="119" t="str">
        <f t="shared" si="23"/>
        <v/>
      </c>
      <c r="AH131" s="119" t="str">
        <f t="shared" si="23"/>
        <v/>
      </c>
      <c r="AI131" s="119" t="str">
        <f t="shared" si="23"/>
        <v/>
      </c>
      <c r="AJ131" s="119" t="str">
        <f t="shared" si="23"/>
        <v/>
      </c>
      <c r="AK131" s="120" t="str">
        <f t="shared" si="23"/>
        <v/>
      </c>
      <c r="AL131" s="65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</row>
    <row r="132" spans="2:57" ht="30" hidden="1">
      <c r="B132" s="40"/>
      <c r="C132" s="41" t="s">
        <v>2</v>
      </c>
      <c r="D132" s="41" t="s">
        <v>110</v>
      </c>
      <c r="E132" s="41" t="s">
        <v>171</v>
      </c>
      <c r="F132" s="64" t="s">
        <v>216</v>
      </c>
      <c r="G132" s="42"/>
      <c r="H132" s="101"/>
      <c r="I132" s="43"/>
      <c r="J132" s="36"/>
      <c r="K132" s="102">
        <f t="shared" ca="1" si="21"/>
        <v>2024</v>
      </c>
      <c r="L132" s="36"/>
      <c r="M132" s="37" t="str">
        <f t="shared" ref="M132:M195" si="24">IF(J132=0,"N/A",L132-K132)</f>
        <v>N/A</v>
      </c>
      <c r="N132" s="48">
        <v>3</v>
      </c>
      <c r="O132" s="45">
        <v>2</v>
      </c>
      <c r="P132" s="45">
        <v>1</v>
      </c>
      <c r="Q132" s="18">
        <f t="shared" ref="Q132:Q195" si="25">N132*O132*(1+P132*0.1)</f>
        <v>6.6000000000000005</v>
      </c>
      <c r="R132" s="40">
        <v>1</v>
      </c>
      <c r="S132" s="51" t="s">
        <v>154</v>
      </c>
      <c r="T132" s="52">
        <v>15000</v>
      </c>
      <c r="U132" s="103">
        <f t="shared" ref="U132:U195" si="26">+T132*R132</f>
        <v>15000</v>
      </c>
      <c r="V132" s="68" t="s">
        <v>222</v>
      </c>
      <c r="W132" s="67" t="s">
        <v>179</v>
      </c>
      <c r="X132" s="40">
        <v>2026</v>
      </c>
      <c r="Y132" s="53"/>
      <c r="Z132" s="54" t="str">
        <f t="shared" si="23"/>
        <v/>
      </c>
      <c r="AA132" s="116" t="str">
        <f t="shared" si="23"/>
        <v/>
      </c>
      <c r="AB132" s="116">
        <f t="shared" si="23"/>
        <v>15000</v>
      </c>
      <c r="AC132" s="116" t="str">
        <f t="shared" si="23"/>
        <v/>
      </c>
      <c r="AD132" s="116" t="str">
        <f t="shared" si="23"/>
        <v/>
      </c>
      <c r="AE132" s="116" t="str">
        <f t="shared" si="23"/>
        <v/>
      </c>
      <c r="AF132" s="119" t="str">
        <f t="shared" si="23"/>
        <v/>
      </c>
      <c r="AG132" s="119" t="str">
        <f t="shared" si="23"/>
        <v/>
      </c>
      <c r="AH132" s="119" t="str">
        <f t="shared" si="23"/>
        <v/>
      </c>
      <c r="AI132" s="119" t="str">
        <f t="shared" si="23"/>
        <v/>
      </c>
      <c r="AJ132" s="119" t="str">
        <f t="shared" si="23"/>
        <v/>
      </c>
      <c r="AK132" s="120" t="str">
        <f t="shared" si="23"/>
        <v/>
      </c>
      <c r="AL132" s="65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</row>
    <row r="133" spans="2:57" hidden="1">
      <c r="B133" s="40"/>
      <c r="C133" s="41" t="s">
        <v>6</v>
      </c>
      <c r="D133" s="41" t="s">
        <v>103</v>
      </c>
      <c r="E133" s="41" t="s">
        <v>124</v>
      </c>
      <c r="F133" s="64" t="s">
        <v>340</v>
      </c>
      <c r="G133" s="44"/>
      <c r="H133" s="101"/>
      <c r="I133" s="45"/>
      <c r="J133" s="36"/>
      <c r="K133" s="102">
        <f t="shared" ca="1" si="21"/>
        <v>2024</v>
      </c>
      <c r="L133" s="36"/>
      <c r="M133" s="37" t="str">
        <f t="shared" si="24"/>
        <v>N/A</v>
      </c>
      <c r="N133" s="48">
        <v>2</v>
      </c>
      <c r="O133" s="45">
        <v>3</v>
      </c>
      <c r="P133" s="45">
        <v>1</v>
      </c>
      <c r="Q133" s="18">
        <f t="shared" si="25"/>
        <v>6.6000000000000005</v>
      </c>
      <c r="R133" s="40">
        <v>1</v>
      </c>
      <c r="S133" s="51" t="s">
        <v>262</v>
      </c>
      <c r="T133" s="52">
        <v>10000</v>
      </c>
      <c r="U133" s="103">
        <f t="shared" si="26"/>
        <v>10000</v>
      </c>
      <c r="V133" s="68" t="s">
        <v>222</v>
      </c>
      <c r="W133" s="67" t="s">
        <v>179</v>
      </c>
      <c r="X133" s="40">
        <v>2025</v>
      </c>
      <c r="Y133" s="53"/>
      <c r="Z133" s="54" t="str">
        <f t="shared" si="23"/>
        <v/>
      </c>
      <c r="AA133" s="116">
        <f t="shared" si="23"/>
        <v>10000</v>
      </c>
      <c r="AB133" s="116" t="str">
        <f t="shared" si="23"/>
        <v/>
      </c>
      <c r="AC133" s="116" t="str">
        <f t="shared" si="23"/>
        <v/>
      </c>
      <c r="AD133" s="116" t="str">
        <f t="shared" si="23"/>
        <v/>
      </c>
      <c r="AE133" s="116" t="str">
        <f t="shared" si="23"/>
        <v/>
      </c>
      <c r="AF133" s="119" t="str">
        <f t="shared" si="23"/>
        <v/>
      </c>
      <c r="AG133" s="119" t="str">
        <f t="shared" si="23"/>
        <v/>
      </c>
      <c r="AH133" s="119" t="str">
        <f t="shared" si="23"/>
        <v/>
      </c>
      <c r="AI133" s="119" t="str">
        <f t="shared" si="23"/>
        <v/>
      </c>
      <c r="AJ133" s="119" t="str">
        <f t="shared" si="23"/>
        <v/>
      </c>
      <c r="AK133" s="120" t="str">
        <f t="shared" si="23"/>
        <v/>
      </c>
      <c r="AL133" s="65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</row>
    <row r="134" spans="2:57" hidden="1">
      <c r="B134" s="40"/>
      <c r="C134" s="41" t="s">
        <v>6</v>
      </c>
      <c r="D134" s="41" t="s">
        <v>110</v>
      </c>
      <c r="E134" s="41" t="s">
        <v>100</v>
      </c>
      <c r="F134" s="64" t="s">
        <v>446</v>
      </c>
      <c r="G134" s="44"/>
      <c r="H134" s="101"/>
      <c r="I134" s="45"/>
      <c r="J134" s="36"/>
      <c r="K134" s="102">
        <f t="shared" ca="1" si="21"/>
        <v>2024</v>
      </c>
      <c r="L134" s="36"/>
      <c r="M134" s="37" t="str">
        <f t="shared" si="24"/>
        <v>N/A</v>
      </c>
      <c r="N134" s="48">
        <v>3</v>
      </c>
      <c r="O134" s="45">
        <v>2</v>
      </c>
      <c r="P134" s="45">
        <v>1</v>
      </c>
      <c r="Q134" s="18">
        <f t="shared" si="25"/>
        <v>6.6000000000000005</v>
      </c>
      <c r="R134" s="40">
        <v>1</v>
      </c>
      <c r="S134" s="51" t="s">
        <v>262</v>
      </c>
      <c r="T134" s="52">
        <v>3000</v>
      </c>
      <c r="U134" s="103">
        <f t="shared" si="26"/>
        <v>3000</v>
      </c>
      <c r="V134" s="68" t="s">
        <v>222</v>
      </c>
      <c r="W134" s="67" t="s">
        <v>179</v>
      </c>
      <c r="X134" s="40">
        <v>2025</v>
      </c>
      <c r="Y134" s="53"/>
      <c r="Z134" s="54" t="str">
        <f t="shared" ref="Z134:AK143" si="27">IF($X134=Z$3,(IF($W134="YES","",+$U134)),"")</f>
        <v/>
      </c>
      <c r="AA134" s="116">
        <f t="shared" si="27"/>
        <v>3000</v>
      </c>
      <c r="AB134" s="116" t="str">
        <f t="shared" si="27"/>
        <v/>
      </c>
      <c r="AC134" s="116" t="str">
        <f t="shared" si="27"/>
        <v/>
      </c>
      <c r="AD134" s="116" t="str">
        <f t="shared" si="27"/>
        <v/>
      </c>
      <c r="AE134" s="116" t="str">
        <f t="shared" si="27"/>
        <v/>
      </c>
      <c r="AF134" s="119" t="str">
        <f t="shared" si="27"/>
        <v/>
      </c>
      <c r="AG134" s="119" t="str">
        <f t="shared" si="27"/>
        <v/>
      </c>
      <c r="AH134" s="119" t="str">
        <f t="shared" si="27"/>
        <v/>
      </c>
      <c r="AI134" s="119" t="str">
        <f t="shared" si="27"/>
        <v/>
      </c>
      <c r="AJ134" s="119" t="str">
        <f t="shared" si="27"/>
        <v/>
      </c>
      <c r="AK134" s="120" t="str">
        <f t="shared" si="27"/>
        <v/>
      </c>
      <c r="AL134" s="65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</row>
    <row r="135" spans="2:57">
      <c r="B135" s="40"/>
      <c r="C135" s="41" t="s">
        <v>7</v>
      </c>
      <c r="D135" s="41" t="s">
        <v>110</v>
      </c>
      <c r="E135" s="41" t="s">
        <v>100</v>
      </c>
      <c r="F135" s="64" t="s">
        <v>358</v>
      </c>
      <c r="G135" s="42"/>
      <c r="H135" s="101"/>
      <c r="I135" s="43"/>
      <c r="J135" s="36"/>
      <c r="K135" s="102">
        <f t="shared" ca="1" si="21"/>
        <v>2024</v>
      </c>
      <c r="L135" s="36"/>
      <c r="M135" s="37" t="str">
        <f t="shared" si="24"/>
        <v>N/A</v>
      </c>
      <c r="N135" s="48">
        <v>3</v>
      </c>
      <c r="O135" s="45">
        <v>2</v>
      </c>
      <c r="P135" s="45">
        <v>1</v>
      </c>
      <c r="Q135" s="18">
        <f t="shared" si="25"/>
        <v>6.6000000000000005</v>
      </c>
      <c r="R135" s="40">
        <v>1</v>
      </c>
      <c r="S135" s="51" t="s">
        <v>262</v>
      </c>
      <c r="T135" s="52">
        <v>2500</v>
      </c>
      <c r="U135" s="103">
        <f t="shared" si="26"/>
        <v>2500</v>
      </c>
      <c r="V135" s="68" t="s">
        <v>222</v>
      </c>
      <c r="W135" s="67" t="s">
        <v>179</v>
      </c>
      <c r="X135" s="40">
        <v>2030</v>
      </c>
      <c r="Y135" s="53"/>
      <c r="Z135" s="54" t="str">
        <f t="shared" si="27"/>
        <v/>
      </c>
      <c r="AA135" s="116" t="str">
        <f t="shared" si="27"/>
        <v/>
      </c>
      <c r="AB135" s="116" t="str">
        <f t="shared" si="27"/>
        <v/>
      </c>
      <c r="AC135" s="116" t="str">
        <f t="shared" si="27"/>
        <v/>
      </c>
      <c r="AD135" s="116" t="str">
        <f t="shared" si="27"/>
        <v/>
      </c>
      <c r="AE135" s="116" t="str">
        <f t="shared" si="27"/>
        <v/>
      </c>
      <c r="AF135" s="119">
        <f t="shared" si="27"/>
        <v>2500</v>
      </c>
      <c r="AG135" s="119" t="str">
        <f t="shared" si="27"/>
        <v/>
      </c>
      <c r="AH135" s="119" t="str">
        <f t="shared" si="27"/>
        <v/>
      </c>
      <c r="AI135" s="119" t="str">
        <f t="shared" si="27"/>
        <v/>
      </c>
      <c r="AJ135" s="119" t="str">
        <f t="shared" si="27"/>
        <v/>
      </c>
      <c r="AK135" s="120" t="str">
        <f t="shared" si="27"/>
        <v/>
      </c>
      <c r="AL135" s="65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</row>
    <row r="136" spans="2:57" hidden="1">
      <c r="B136" s="40"/>
      <c r="C136" s="41" t="s">
        <v>4</v>
      </c>
      <c r="D136" s="41" t="s">
        <v>103</v>
      </c>
      <c r="E136" s="41" t="s">
        <v>125</v>
      </c>
      <c r="F136" s="64" t="s">
        <v>299</v>
      </c>
      <c r="G136" s="44"/>
      <c r="H136" s="101"/>
      <c r="I136" s="45"/>
      <c r="J136" s="36"/>
      <c r="K136" s="102">
        <f t="shared" ca="1" si="21"/>
        <v>2024</v>
      </c>
      <c r="L136" s="36"/>
      <c r="M136" s="37" t="str">
        <f t="shared" si="24"/>
        <v>N/A</v>
      </c>
      <c r="N136" s="48">
        <v>2</v>
      </c>
      <c r="O136" s="45">
        <v>3</v>
      </c>
      <c r="P136" s="45">
        <v>1</v>
      </c>
      <c r="Q136" s="18">
        <f t="shared" si="25"/>
        <v>6.6000000000000005</v>
      </c>
      <c r="R136" s="40">
        <v>1</v>
      </c>
      <c r="S136" s="51" t="s">
        <v>154</v>
      </c>
      <c r="T136" s="52">
        <v>2500</v>
      </c>
      <c r="U136" s="103">
        <f t="shared" si="26"/>
        <v>2500</v>
      </c>
      <c r="V136" s="68" t="s">
        <v>222</v>
      </c>
      <c r="W136" s="67" t="s">
        <v>179</v>
      </c>
      <c r="X136" s="40">
        <v>2029</v>
      </c>
      <c r="Y136" s="53"/>
      <c r="Z136" s="54" t="str">
        <f t="shared" si="27"/>
        <v/>
      </c>
      <c r="AA136" s="116" t="str">
        <f t="shared" si="27"/>
        <v/>
      </c>
      <c r="AB136" s="116" t="str">
        <f t="shared" si="27"/>
        <v/>
      </c>
      <c r="AC136" s="116" t="str">
        <f t="shared" si="27"/>
        <v/>
      </c>
      <c r="AD136" s="116" t="str">
        <f t="shared" si="27"/>
        <v/>
      </c>
      <c r="AE136" s="116">
        <f t="shared" si="27"/>
        <v>2500</v>
      </c>
      <c r="AF136" s="119" t="str">
        <f t="shared" si="27"/>
        <v/>
      </c>
      <c r="AG136" s="119" t="str">
        <f t="shared" si="27"/>
        <v/>
      </c>
      <c r="AH136" s="119" t="str">
        <f t="shared" si="27"/>
        <v/>
      </c>
      <c r="AI136" s="119" t="str">
        <f t="shared" si="27"/>
        <v/>
      </c>
      <c r="AJ136" s="119" t="str">
        <f t="shared" si="27"/>
        <v/>
      </c>
      <c r="AK136" s="120" t="str">
        <f t="shared" si="27"/>
        <v/>
      </c>
      <c r="AL136" s="65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</row>
    <row r="137" spans="2:57">
      <c r="B137" s="40"/>
      <c r="C137" s="41" t="s">
        <v>7</v>
      </c>
      <c r="D137" s="41" t="s">
        <v>110</v>
      </c>
      <c r="E137" s="41" t="s">
        <v>101</v>
      </c>
      <c r="F137" s="64" t="s">
        <v>354</v>
      </c>
      <c r="G137" s="43"/>
      <c r="H137" s="101"/>
      <c r="I137" s="43"/>
      <c r="J137" s="36"/>
      <c r="K137" s="102">
        <f t="shared" ca="1" si="21"/>
        <v>2024</v>
      </c>
      <c r="L137" s="36"/>
      <c r="M137" s="37" t="str">
        <f t="shared" si="24"/>
        <v>N/A</v>
      </c>
      <c r="N137" s="48">
        <v>2</v>
      </c>
      <c r="O137" s="45">
        <v>3</v>
      </c>
      <c r="P137" s="45">
        <v>1</v>
      </c>
      <c r="Q137" s="18">
        <f t="shared" si="25"/>
        <v>6.6000000000000005</v>
      </c>
      <c r="R137" s="40">
        <v>1</v>
      </c>
      <c r="S137" s="51" t="s">
        <v>262</v>
      </c>
      <c r="T137" s="52">
        <v>2000</v>
      </c>
      <c r="U137" s="103">
        <f t="shared" si="26"/>
        <v>2000</v>
      </c>
      <c r="V137" s="68" t="s">
        <v>222</v>
      </c>
      <c r="W137" s="67" t="s">
        <v>179</v>
      </c>
      <c r="X137" s="40">
        <v>2029</v>
      </c>
      <c r="Y137" s="53"/>
      <c r="Z137" s="54" t="str">
        <f t="shared" si="27"/>
        <v/>
      </c>
      <c r="AA137" s="116" t="str">
        <f t="shared" si="27"/>
        <v/>
      </c>
      <c r="AB137" s="116" t="str">
        <f t="shared" si="27"/>
        <v/>
      </c>
      <c r="AC137" s="116" t="str">
        <f t="shared" si="27"/>
        <v/>
      </c>
      <c r="AD137" s="116" t="str">
        <f t="shared" si="27"/>
        <v/>
      </c>
      <c r="AE137" s="116">
        <f t="shared" si="27"/>
        <v>2000</v>
      </c>
      <c r="AF137" s="119" t="str">
        <f t="shared" si="27"/>
        <v/>
      </c>
      <c r="AG137" s="119" t="str">
        <f t="shared" si="27"/>
        <v/>
      </c>
      <c r="AH137" s="119" t="str">
        <f t="shared" si="27"/>
        <v/>
      </c>
      <c r="AI137" s="119" t="str">
        <f t="shared" si="27"/>
        <v/>
      </c>
      <c r="AJ137" s="119" t="str">
        <f t="shared" si="27"/>
        <v/>
      </c>
      <c r="AK137" s="120" t="str">
        <f t="shared" si="27"/>
        <v/>
      </c>
      <c r="AL137" s="65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</row>
    <row r="138" spans="2:57" hidden="1">
      <c r="B138" s="40"/>
      <c r="C138" s="41" t="s">
        <v>6</v>
      </c>
      <c r="D138" s="41" t="s">
        <v>99</v>
      </c>
      <c r="E138" s="41" t="s">
        <v>114</v>
      </c>
      <c r="F138" s="64" t="s">
        <v>342</v>
      </c>
      <c r="G138" s="44"/>
      <c r="H138" s="101" t="s">
        <v>477</v>
      </c>
      <c r="I138" s="45"/>
      <c r="J138" s="36"/>
      <c r="K138" s="102">
        <f t="shared" ca="1" si="21"/>
        <v>2024</v>
      </c>
      <c r="L138" s="36"/>
      <c r="M138" s="37" t="str">
        <f t="shared" si="24"/>
        <v>N/A</v>
      </c>
      <c r="N138" s="48">
        <v>3</v>
      </c>
      <c r="O138" s="45">
        <v>2</v>
      </c>
      <c r="P138" s="45">
        <v>1</v>
      </c>
      <c r="Q138" s="18">
        <f t="shared" si="25"/>
        <v>6.6000000000000005</v>
      </c>
      <c r="R138" s="40">
        <v>1</v>
      </c>
      <c r="S138" s="51" t="s">
        <v>262</v>
      </c>
      <c r="T138" s="52">
        <v>1500</v>
      </c>
      <c r="U138" s="103">
        <f t="shared" si="26"/>
        <v>1500</v>
      </c>
      <c r="V138" s="68" t="s">
        <v>222</v>
      </c>
      <c r="W138" s="67" t="s">
        <v>179</v>
      </c>
      <c r="X138" s="40">
        <v>2027</v>
      </c>
      <c r="Y138" s="53"/>
      <c r="Z138" s="54" t="str">
        <f t="shared" si="27"/>
        <v/>
      </c>
      <c r="AA138" s="116" t="str">
        <f t="shared" si="27"/>
        <v/>
      </c>
      <c r="AB138" s="116" t="str">
        <f t="shared" si="27"/>
        <v/>
      </c>
      <c r="AC138" s="116">
        <f t="shared" si="27"/>
        <v>1500</v>
      </c>
      <c r="AD138" s="116" t="str">
        <f t="shared" si="27"/>
        <v/>
      </c>
      <c r="AE138" s="116" t="str">
        <f t="shared" si="27"/>
        <v/>
      </c>
      <c r="AF138" s="119" t="str">
        <f t="shared" si="27"/>
        <v/>
      </c>
      <c r="AG138" s="119" t="str">
        <f t="shared" si="27"/>
        <v/>
      </c>
      <c r="AH138" s="119" t="str">
        <f t="shared" si="27"/>
        <v/>
      </c>
      <c r="AI138" s="119" t="str">
        <f t="shared" si="27"/>
        <v/>
      </c>
      <c r="AJ138" s="119" t="str">
        <f t="shared" si="27"/>
        <v/>
      </c>
      <c r="AK138" s="120" t="str">
        <f t="shared" si="27"/>
        <v/>
      </c>
      <c r="AL138" s="65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</row>
    <row r="139" spans="2:57" hidden="1">
      <c r="B139" s="40"/>
      <c r="C139" s="41" t="s">
        <v>9</v>
      </c>
      <c r="D139" s="41" t="s">
        <v>97</v>
      </c>
      <c r="E139" s="41" t="s">
        <v>212</v>
      </c>
      <c r="F139" s="64" t="s">
        <v>412</v>
      </c>
      <c r="G139" s="44"/>
      <c r="H139" s="101"/>
      <c r="I139" s="45"/>
      <c r="J139" s="36"/>
      <c r="K139" s="102">
        <f t="shared" ca="1" si="21"/>
        <v>2024</v>
      </c>
      <c r="L139" s="36"/>
      <c r="M139" s="37" t="str">
        <f t="shared" si="24"/>
        <v>N/A</v>
      </c>
      <c r="N139" s="48">
        <v>3</v>
      </c>
      <c r="O139" s="45">
        <v>2</v>
      </c>
      <c r="P139" s="45">
        <v>1</v>
      </c>
      <c r="Q139" s="18">
        <f t="shared" si="25"/>
        <v>6.6000000000000005</v>
      </c>
      <c r="R139" s="40">
        <v>1</v>
      </c>
      <c r="S139" s="51" t="s">
        <v>262</v>
      </c>
      <c r="T139" s="52">
        <v>1000</v>
      </c>
      <c r="U139" s="103">
        <f t="shared" si="26"/>
        <v>1000</v>
      </c>
      <c r="V139" s="68" t="s">
        <v>222</v>
      </c>
      <c r="W139" s="67" t="s">
        <v>179</v>
      </c>
      <c r="X139" s="40">
        <v>2024</v>
      </c>
      <c r="Y139" s="53"/>
      <c r="Z139" s="54">
        <f t="shared" si="27"/>
        <v>1000</v>
      </c>
      <c r="AA139" s="116" t="str">
        <f t="shared" si="27"/>
        <v/>
      </c>
      <c r="AB139" s="116" t="str">
        <f t="shared" si="27"/>
        <v/>
      </c>
      <c r="AC139" s="116" t="str">
        <f t="shared" si="27"/>
        <v/>
      </c>
      <c r="AD139" s="116" t="str">
        <f t="shared" si="27"/>
        <v/>
      </c>
      <c r="AE139" s="116" t="str">
        <f t="shared" si="27"/>
        <v/>
      </c>
      <c r="AF139" s="119" t="str">
        <f t="shared" si="27"/>
        <v/>
      </c>
      <c r="AG139" s="119" t="str">
        <f t="shared" si="27"/>
        <v/>
      </c>
      <c r="AH139" s="119" t="str">
        <f t="shared" si="27"/>
        <v/>
      </c>
      <c r="AI139" s="119" t="str">
        <f t="shared" si="27"/>
        <v/>
      </c>
      <c r="AJ139" s="119" t="str">
        <f t="shared" si="27"/>
        <v/>
      </c>
      <c r="AK139" s="120" t="str">
        <f t="shared" si="27"/>
        <v/>
      </c>
      <c r="AL139" s="65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</row>
    <row r="140" spans="2:57">
      <c r="B140" s="40"/>
      <c r="C140" s="41" t="s">
        <v>7</v>
      </c>
      <c r="D140" s="41" t="s">
        <v>110</v>
      </c>
      <c r="E140" s="41" t="s">
        <v>100</v>
      </c>
      <c r="F140" s="64" t="s">
        <v>353</v>
      </c>
      <c r="G140" s="42"/>
      <c r="H140" s="101"/>
      <c r="I140" s="43"/>
      <c r="J140" s="36"/>
      <c r="K140" s="102">
        <f t="shared" ref="K140:K171" ca="1" si="28">YEAR(TODAY())-J140</f>
        <v>2024</v>
      </c>
      <c r="L140" s="36"/>
      <c r="M140" s="37" t="str">
        <f t="shared" si="24"/>
        <v>N/A</v>
      </c>
      <c r="N140" s="48">
        <v>2</v>
      </c>
      <c r="O140" s="45">
        <v>3</v>
      </c>
      <c r="P140" s="45">
        <v>1</v>
      </c>
      <c r="Q140" s="18">
        <f t="shared" si="25"/>
        <v>6.6000000000000005</v>
      </c>
      <c r="R140" s="40">
        <v>1</v>
      </c>
      <c r="S140" s="51" t="s">
        <v>262</v>
      </c>
      <c r="T140" s="52">
        <v>1000</v>
      </c>
      <c r="U140" s="103">
        <f t="shared" si="26"/>
        <v>1000</v>
      </c>
      <c r="V140" s="68" t="s">
        <v>222</v>
      </c>
      <c r="W140" s="67" t="s">
        <v>179</v>
      </c>
      <c r="X140" s="40">
        <v>2025</v>
      </c>
      <c r="Y140" s="53"/>
      <c r="Z140" s="54" t="str">
        <f t="shared" si="27"/>
        <v/>
      </c>
      <c r="AA140" s="116">
        <f t="shared" si="27"/>
        <v>1000</v>
      </c>
      <c r="AB140" s="116" t="str">
        <f t="shared" si="27"/>
        <v/>
      </c>
      <c r="AC140" s="116" t="str">
        <f t="shared" si="27"/>
        <v/>
      </c>
      <c r="AD140" s="116" t="str">
        <f t="shared" si="27"/>
        <v/>
      </c>
      <c r="AE140" s="116" t="str">
        <f t="shared" si="27"/>
        <v/>
      </c>
      <c r="AF140" s="119" t="str">
        <f t="shared" si="27"/>
        <v/>
      </c>
      <c r="AG140" s="119" t="str">
        <f t="shared" si="27"/>
        <v/>
      </c>
      <c r="AH140" s="119" t="str">
        <f t="shared" si="27"/>
        <v/>
      </c>
      <c r="AI140" s="119" t="str">
        <f t="shared" si="27"/>
        <v/>
      </c>
      <c r="AJ140" s="119" t="str">
        <f t="shared" si="27"/>
        <v/>
      </c>
      <c r="AK140" s="120" t="str">
        <f t="shared" si="27"/>
        <v/>
      </c>
      <c r="AL140" s="65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</row>
    <row r="141" spans="2:57" hidden="1">
      <c r="B141" s="40"/>
      <c r="C141" s="41" t="s">
        <v>5</v>
      </c>
      <c r="D141" s="41" t="s">
        <v>103</v>
      </c>
      <c r="E141" s="41" t="s">
        <v>125</v>
      </c>
      <c r="F141" s="64" t="s">
        <v>260</v>
      </c>
      <c r="G141" s="44"/>
      <c r="H141" s="101"/>
      <c r="I141" s="45"/>
      <c r="J141" s="36"/>
      <c r="K141" s="102">
        <f t="shared" ca="1" si="28"/>
        <v>2024</v>
      </c>
      <c r="L141" s="36"/>
      <c r="M141" s="37" t="str">
        <f t="shared" si="24"/>
        <v>N/A</v>
      </c>
      <c r="N141" s="48">
        <v>2</v>
      </c>
      <c r="O141" s="45">
        <v>3</v>
      </c>
      <c r="P141" s="45">
        <v>1</v>
      </c>
      <c r="Q141" s="18">
        <f t="shared" si="25"/>
        <v>6.6000000000000005</v>
      </c>
      <c r="R141" s="40">
        <v>3</v>
      </c>
      <c r="S141" s="51" t="s">
        <v>154</v>
      </c>
      <c r="T141" s="52">
        <v>200</v>
      </c>
      <c r="U141" s="103">
        <f t="shared" si="26"/>
        <v>600</v>
      </c>
      <c r="V141" s="68" t="s">
        <v>222</v>
      </c>
      <c r="W141" s="67" t="s">
        <v>179</v>
      </c>
      <c r="X141" s="40">
        <v>2030</v>
      </c>
      <c r="Y141" s="53"/>
      <c r="Z141" s="54" t="str">
        <f t="shared" si="27"/>
        <v/>
      </c>
      <c r="AA141" s="116" t="str">
        <f t="shared" si="27"/>
        <v/>
      </c>
      <c r="AB141" s="116" t="str">
        <f t="shared" si="27"/>
        <v/>
      </c>
      <c r="AC141" s="116" t="str">
        <f t="shared" si="27"/>
        <v/>
      </c>
      <c r="AD141" s="116" t="str">
        <f t="shared" si="27"/>
        <v/>
      </c>
      <c r="AE141" s="116" t="str">
        <f t="shared" si="27"/>
        <v/>
      </c>
      <c r="AF141" s="119">
        <f t="shared" si="27"/>
        <v>600</v>
      </c>
      <c r="AG141" s="119" t="str">
        <f t="shared" si="27"/>
        <v/>
      </c>
      <c r="AH141" s="119" t="str">
        <f t="shared" si="27"/>
        <v/>
      </c>
      <c r="AI141" s="119" t="str">
        <f t="shared" si="27"/>
        <v/>
      </c>
      <c r="AJ141" s="119" t="str">
        <f t="shared" si="27"/>
        <v/>
      </c>
      <c r="AK141" s="120" t="str">
        <f t="shared" si="27"/>
        <v/>
      </c>
      <c r="AL141" s="65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</row>
    <row r="142" spans="2:57" ht="30" hidden="1">
      <c r="B142" s="40"/>
      <c r="C142" s="41" t="s">
        <v>1</v>
      </c>
      <c r="D142" s="41" t="s">
        <v>97</v>
      </c>
      <c r="E142" s="41" t="s">
        <v>212</v>
      </c>
      <c r="F142" s="64" t="s">
        <v>193</v>
      </c>
      <c r="G142" s="42"/>
      <c r="H142" s="101"/>
      <c r="I142" s="43"/>
      <c r="J142" s="36"/>
      <c r="K142" s="102">
        <f t="shared" ca="1" si="28"/>
        <v>2024</v>
      </c>
      <c r="L142" s="36"/>
      <c r="M142" s="37" t="str">
        <f t="shared" si="24"/>
        <v>N/A</v>
      </c>
      <c r="N142" s="48">
        <v>3</v>
      </c>
      <c r="O142" s="45">
        <v>2</v>
      </c>
      <c r="P142" s="45">
        <v>1</v>
      </c>
      <c r="Q142" s="18">
        <f t="shared" si="25"/>
        <v>6.6000000000000005</v>
      </c>
      <c r="R142" s="40">
        <v>1</v>
      </c>
      <c r="S142" s="51" t="s">
        <v>154</v>
      </c>
      <c r="T142" s="52">
        <v>400</v>
      </c>
      <c r="U142" s="103">
        <f t="shared" si="26"/>
        <v>400</v>
      </c>
      <c r="V142" s="68" t="s">
        <v>222</v>
      </c>
      <c r="W142" s="67" t="s">
        <v>179</v>
      </c>
      <c r="X142" s="40">
        <v>2025</v>
      </c>
      <c r="Y142" s="53"/>
      <c r="Z142" s="54" t="str">
        <f t="shared" si="27"/>
        <v/>
      </c>
      <c r="AA142" s="116">
        <f t="shared" si="27"/>
        <v>400</v>
      </c>
      <c r="AB142" s="116" t="str">
        <f t="shared" si="27"/>
        <v/>
      </c>
      <c r="AC142" s="116" t="str">
        <f t="shared" si="27"/>
        <v/>
      </c>
      <c r="AD142" s="116" t="str">
        <f t="shared" si="27"/>
        <v/>
      </c>
      <c r="AE142" s="116" t="str">
        <f t="shared" si="27"/>
        <v/>
      </c>
      <c r="AF142" s="119" t="str">
        <f t="shared" si="27"/>
        <v/>
      </c>
      <c r="AG142" s="119" t="str">
        <f t="shared" si="27"/>
        <v/>
      </c>
      <c r="AH142" s="119" t="str">
        <f t="shared" si="27"/>
        <v/>
      </c>
      <c r="AI142" s="119" t="str">
        <f t="shared" si="27"/>
        <v/>
      </c>
      <c r="AJ142" s="119" t="str">
        <f t="shared" si="27"/>
        <v/>
      </c>
      <c r="AK142" s="120" t="str">
        <f t="shared" si="27"/>
        <v/>
      </c>
      <c r="AL142" s="65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</row>
    <row r="143" spans="2:57" ht="30" hidden="1">
      <c r="B143" s="40"/>
      <c r="C143" s="41" t="s">
        <v>1</v>
      </c>
      <c r="D143" s="41" t="s">
        <v>110</v>
      </c>
      <c r="E143" s="41" t="s">
        <v>101</v>
      </c>
      <c r="F143" s="64" t="s">
        <v>433</v>
      </c>
      <c r="G143" s="42"/>
      <c r="H143" s="101"/>
      <c r="I143" s="43"/>
      <c r="J143" s="36"/>
      <c r="K143" s="102">
        <f t="shared" ca="1" si="28"/>
        <v>2024</v>
      </c>
      <c r="L143" s="36"/>
      <c r="M143" s="37" t="str">
        <f t="shared" si="24"/>
        <v>N/A</v>
      </c>
      <c r="N143" s="48">
        <v>5</v>
      </c>
      <c r="O143" s="45">
        <v>1</v>
      </c>
      <c r="P143" s="45">
        <v>3</v>
      </c>
      <c r="Q143" s="18">
        <f t="shared" si="25"/>
        <v>6.5</v>
      </c>
      <c r="R143" s="40">
        <v>1</v>
      </c>
      <c r="S143" s="51" t="s">
        <v>154</v>
      </c>
      <c r="T143" s="52">
        <v>45000</v>
      </c>
      <c r="U143" s="103">
        <f t="shared" si="26"/>
        <v>45000</v>
      </c>
      <c r="V143" s="68" t="s">
        <v>222</v>
      </c>
      <c r="W143" s="67" t="s">
        <v>179</v>
      </c>
      <c r="X143" s="40">
        <v>2030</v>
      </c>
      <c r="Y143" s="53"/>
      <c r="Z143" s="54" t="str">
        <f t="shared" si="27"/>
        <v/>
      </c>
      <c r="AA143" s="116" t="str">
        <f t="shared" si="27"/>
        <v/>
      </c>
      <c r="AB143" s="116" t="str">
        <f t="shared" si="27"/>
        <v/>
      </c>
      <c r="AC143" s="116" t="str">
        <f t="shared" si="27"/>
        <v/>
      </c>
      <c r="AD143" s="116" t="str">
        <f t="shared" si="27"/>
        <v/>
      </c>
      <c r="AE143" s="116" t="str">
        <f t="shared" si="27"/>
        <v/>
      </c>
      <c r="AF143" s="119">
        <f t="shared" si="27"/>
        <v>45000</v>
      </c>
      <c r="AG143" s="119" t="str">
        <f t="shared" si="27"/>
        <v/>
      </c>
      <c r="AH143" s="119" t="str">
        <f t="shared" si="27"/>
        <v/>
      </c>
      <c r="AI143" s="119" t="str">
        <f t="shared" si="27"/>
        <v/>
      </c>
      <c r="AJ143" s="119" t="str">
        <f t="shared" si="27"/>
        <v/>
      </c>
      <c r="AK143" s="120" t="str">
        <f t="shared" si="27"/>
        <v/>
      </c>
      <c r="AL143" s="65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</row>
    <row r="144" spans="2:57" hidden="1">
      <c r="B144" s="40"/>
      <c r="C144" s="41" t="s">
        <v>1</v>
      </c>
      <c r="D144" s="41" t="s">
        <v>110</v>
      </c>
      <c r="E144" s="41" t="s">
        <v>102</v>
      </c>
      <c r="F144" s="64" t="s">
        <v>435</v>
      </c>
      <c r="G144" s="87">
        <v>101017</v>
      </c>
      <c r="H144" s="101" t="s">
        <v>475</v>
      </c>
      <c r="I144" s="43" t="s">
        <v>178</v>
      </c>
      <c r="J144" s="36">
        <v>2022</v>
      </c>
      <c r="K144" s="102">
        <f t="shared" ca="1" si="28"/>
        <v>2</v>
      </c>
      <c r="L144" s="36">
        <v>15</v>
      </c>
      <c r="M144" s="37">
        <f t="shared" ca="1" si="24"/>
        <v>13</v>
      </c>
      <c r="N144" s="48">
        <v>1</v>
      </c>
      <c r="O144" s="45">
        <v>4</v>
      </c>
      <c r="P144" s="45">
        <v>5</v>
      </c>
      <c r="Q144" s="18">
        <f t="shared" si="25"/>
        <v>6</v>
      </c>
      <c r="R144" s="40">
        <v>1</v>
      </c>
      <c r="S144" s="51" t="s">
        <v>154</v>
      </c>
      <c r="T144" s="52">
        <v>20000</v>
      </c>
      <c r="U144" s="103">
        <f t="shared" si="26"/>
        <v>20000</v>
      </c>
      <c r="V144" s="68" t="s">
        <v>222</v>
      </c>
      <c r="W144" s="67" t="s">
        <v>179</v>
      </c>
      <c r="X144" s="40" t="s">
        <v>147</v>
      </c>
      <c r="Y144" s="53"/>
      <c r="Z144" s="54" t="str">
        <f t="shared" ref="Z144:AK153" si="29">IF($X144=Z$3,(IF($W144="YES","",+$U144)),"")</f>
        <v/>
      </c>
      <c r="AA144" s="116" t="str">
        <f t="shared" si="29"/>
        <v/>
      </c>
      <c r="AB144" s="116" t="str">
        <f t="shared" si="29"/>
        <v/>
      </c>
      <c r="AC144" s="116" t="str">
        <f t="shared" si="29"/>
        <v/>
      </c>
      <c r="AD144" s="116" t="str">
        <f t="shared" si="29"/>
        <v/>
      </c>
      <c r="AE144" s="116" t="str">
        <f t="shared" si="29"/>
        <v/>
      </c>
      <c r="AF144" s="119" t="str">
        <f t="shared" si="29"/>
        <v/>
      </c>
      <c r="AG144" s="119" t="str">
        <f t="shared" si="29"/>
        <v/>
      </c>
      <c r="AH144" s="119" t="str">
        <f t="shared" si="29"/>
        <v/>
      </c>
      <c r="AI144" s="119" t="str">
        <f t="shared" si="29"/>
        <v/>
      </c>
      <c r="AJ144" s="119" t="str">
        <f t="shared" si="29"/>
        <v/>
      </c>
      <c r="AK144" s="120">
        <f t="shared" si="29"/>
        <v>20000</v>
      </c>
      <c r="AL144" s="65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</row>
    <row r="145" spans="2:57" hidden="1">
      <c r="B145" s="40"/>
      <c r="C145" s="41" t="s">
        <v>1</v>
      </c>
      <c r="D145" s="41" t="s">
        <v>110</v>
      </c>
      <c r="E145" s="41" t="s">
        <v>102</v>
      </c>
      <c r="F145" s="64" t="s">
        <v>436</v>
      </c>
      <c r="G145" s="42"/>
      <c r="H145" s="101" t="s">
        <v>475</v>
      </c>
      <c r="I145" s="43" t="s">
        <v>178</v>
      </c>
      <c r="J145" s="36">
        <v>2022</v>
      </c>
      <c r="K145" s="102">
        <f t="shared" ca="1" si="28"/>
        <v>2</v>
      </c>
      <c r="L145" s="36">
        <v>15</v>
      </c>
      <c r="M145" s="37">
        <f t="shared" ca="1" si="24"/>
        <v>13</v>
      </c>
      <c r="N145" s="48">
        <v>1</v>
      </c>
      <c r="O145" s="45">
        <v>4</v>
      </c>
      <c r="P145" s="45">
        <v>5</v>
      </c>
      <c r="Q145" s="18">
        <f t="shared" si="25"/>
        <v>6</v>
      </c>
      <c r="R145" s="40">
        <v>1</v>
      </c>
      <c r="S145" s="51" t="s">
        <v>154</v>
      </c>
      <c r="T145" s="52">
        <v>20000</v>
      </c>
      <c r="U145" s="103">
        <f t="shared" si="26"/>
        <v>20000</v>
      </c>
      <c r="V145" s="68" t="s">
        <v>222</v>
      </c>
      <c r="W145" s="67" t="s">
        <v>179</v>
      </c>
      <c r="X145" s="40" t="s">
        <v>147</v>
      </c>
      <c r="Y145" s="53"/>
      <c r="Z145" s="54" t="str">
        <f t="shared" si="29"/>
        <v/>
      </c>
      <c r="AA145" s="116" t="str">
        <f t="shared" si="29"/>
        <v/>
      </c>
      <c r="AB145" s="116" t="str">
        <f t="shared" si="29"/>
        <v/>
      </c>
      <c r="AC145" s="116" t="str">
        <f t="shared" si="29"/>
        <v/>
      </c>
      <c r="AD145" s="116" t="str">
        <f t="shared" si="29"/>
        <v/>
      </c>
      <c r="AE145" s="116" t="str">
        <f t="shared" si="29"/>
        <v/>
      </c>
      <c r="AF145" s="119" t="str">
        <f t="shared" si="29"/>
        <v/>
      </c>
      <c r="AG145" s="119" t="str">
        <f t="shared" si="29"/>
        <v/>
      </c>
      <c r="AH145" s="119" t="str">
        <f t="shared" si="29"/>
        <v/>
      </c>
      <c r="AI145" s="119" t="str">
        <f t="shared" si="29"/>
        <v/>
      </c>
      <c r="AJ145" s="119" t="str">
        <f t="shared" si="29"/>
        <v/>
      </c>
      <c r="AK145" s="120">
        <f t="shared" si="29"/>
        <v>20000</v>
      </c>
      <c r="AL145" s="65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</row>
    <row r="146" spans="2:57" hidden="1">
      <c r="B146" s="40"/>
      <c r="C146" s="41" t="s">
        <v>2</v>
      </c>
      <c r="D146" s="39" t="s">
        <v>108</v>
      </c>
      <c r="E146" s="41" t="s">
        <v>109</v>
      </c>
      <c r="F146" s="64" t="s">
        <v>209</v>
      </c>
      <c r="G146" s="42"/>
      <c r="H146" s="101" t="s">
        <v>564</v>
      </c>
      <c r="I146" s="43"/>
      <c r="J146" s="36"/>
      <c r="K146" s="102">
        <f t="shared" ca="1" si="28"/>
        <v>2024</v>
      </c>
      <c r="L146" s="36"/>
      <c r="M146" s="37" t="str">
        <f t="shared" si="24"/>
        <v>N/A</v>
      </c>
      <c r="N146" s="48">
        <v>5</v>
      </c>
      <c r="O146" s="45">
        <v>1</v>
      </c>
      <c r="P146" s="45">
        <v>2</v>
      </c>
      <c r="Q146" s="18">
        <f t="shared" si="25"/>
        <v>6</v>
      </c>
      <c r="R146" s="40">
        <v>4</v>
      </c>
      <c r="S146" s="51" t="s">
        <v>154</v>
      </c>
      <c r="T146" s="52">
        <v>2500</v>
      </c>
      <c r="U146" s="103">
        <f t="shared" si="26"/>
        <v>10000</v>
      </c>
      <c r="V146" s="68" t="s">
        <v>222</v>
      </c>
      <c r="W146" s="67" t="s">
        <v>179</v>
      </c>
      <c r="X146" s="40">
        <v>2025</v>
      </c>
      <c r="Y146" s="53"/>
      <c r="Z146" s="54" t="str">
        <f t="shared" si="29"/>
        <v/>
      </c>
      <c r="AA146" s="116">
        <f t="shared" si="29"/>
        <v>10000</v>
      </c>
      <c r="AB146" s="116" t="str">
        <f t="shared" si="29"/>
        <v/>
      </c>
      <c r="AC146" s="116" t="str">
        <f t="shared" si="29"/>
        <v/>
      </c>
      <c r="AD146" s="116" t="str">
        <f t="shared" si="29"/>
        <v/>
      </c>
      <c r="AE146" s="116" t="str">
        <f t="shared" si="29"/>
        <v/>
      </c>
      <c r="AF146" s="119" t="str">
        <f t="shared" si="29"/>
        <v/>
      </c>
      <c r="AG146" s="119" t="str">
        <f t="shared" si="29"/>
        <v/>
      </c>
      <c r="AH146" s="119" t="str">
        <f t="shared" si="29"/>
        <v/>
      </c>
      <c r="AI146" s="119" t="str">
        <f t="shared" si="29"/>
        <v/>
      </c>
      <c r="AJ146" s="119" t="str">
        <f t="shared" si="29"/>
        <v/>
      </c>
      <c r="AK146" s="120" t="str">
        <f t="shared" si="29"/>
        <v/>
      </c>
      <c r="AL146" s="65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</row>
    <row r="147" spans="2:57" ht="30" hidden="1">
      <c r="B147" s="40"/>
      <c r="C147" s="41" t="s">
        <v>2</v>
      </c>
      <c r="D147" s="41" t="s">
        <v>466</v>
      </c>
      <c r="E147" s="41" t="s">
        <v>212</v>
      </c>
      <c r="F147" s="64" t="s">
        <v>217</v>
      </c>
      <c r="G147" s="42"/>
      <c r="H147" s="101"/>
      <c r="I147" s="43"/>
      <c r="J147" s="36"/>
      <c r="K147" s="102">
        <f t="shared" ca="1" si="28"/>
        <v>2024</v>
      </c>
      <c r="L147" s="36"/>
      <c r="M147" s="37" t="str">
        <f t="shared" si="24"/>
        <v>N/A</v>
      </c>
      <c r="N147" s="48">
        <v>5</v>
      </c>
      <c r="O147" s="45">
        <v>1</v>
      </c>
      <c r="P147" s="45">
        <v>2</v>
      </c>
      <c r="Q147" s="18">
        <f t="shared" si="25"/>
        <v>6</v>
      </c>
      <c r="R147" s="40">
        <v>4</v>
      </c>
      <c r="S147" s="51" t="s">
        <v>154</v>
      </c>
      <c r="T147" s="52">
        <v>50</v>
      </c>
      <c r="U147" s="103">
        <f t="shared" si="26"/>
        <v>200</v>
      </c>
      <c r="V147" s="68" t="s">
        <v>222</v>
      </c>
      <c r="W147" s="67" t="s">
        <v>179</v>
      </c>
      <c r="X147" s="40">
        <v>2025</v>
      </c>
      <c r="Y147" s="53"/>
      <c r="Z147" s="54" t="str">
        <f t="shared" si="29"/>
        <v/>
      </c>
      <c r="AA147" s="116">
        <f t="shared" si="29"/>
        <v>200</v>
      </c>
      <c r="AB147" s="116" t="str">
        <f t="shared" si="29"/>
        <v/>
      </c>
      <c r="AC147" s="116" t="str">
        <f t="shared" si="29"/>
        <v/>
      </c>
      <c r="AD147" s="116" t="str">
        <f t="shared" si="29"/>
        <v/>
      </c>
      <c r="AE147" s="116" t="str">
        <f t="shared" si="29"/>
        <v/>
      </c>
      <c r="AF147" s="119" t="str">
        <f t="shared" si="29"/>
        <v/>
      </c>
      <c r="AG147" s="119" t="str">
        <f t="shared" si="29"/>
        <v/>
      </c>
      <c r="AH147" s="119" t="str">
        <f t="shared" si="29"/>
        <v/>
      </c>
      <c r="AI147" s="119" t="str">
        <f t="shared" si="29"/>
        <v/>
      </c>
      <c r="AJ147" s="119" t="str">
        <f t="shared" si="29"/>
        <v/>
      </c>
      <c r="AK147" s="120" t="str">
        <f t="shared" si="29"/>
        <v/>
      </c>
      <c r="AL147" s="65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</row>
    <row r="148" spans="2:57" hidden="1">
      <c r="B148" s="40"/>
      <c r="C148" s="41" t="s">
        <v>2</v>
      </c>
      <c r="D148" s="41" t="s">
        <v>97</v>
      </c>
      <c r="E148" s="41" t="s">
        <v>98</v>
      </c>
      <c r="F148" s="64" t="s">
        <v>456</v>
      </c>
      <c r="G148" s="42"/>
      <c r="H148" s="101" t="s">
        <v>565</v>
      </c>
      <c r="I148" s="43"/>
      <c r="J148" s="36">
        <v>1997</v>
      </c>
      <c r="K148" s="102">
        <f t="shared" ca="1" si="28"/>
        <v>27</v>
      </c>
      <c r="L148" s="36">
        <v>30</v>
      </c>
      <c r="M148" s="37">
        <f t="shared" ca="1" si="24"/>
        <v>3</v>
      </c>
      <c r="N148" s="48">
        <v>1</v>
      </c>
      <c r="O148" s="45">
        <v>4</v>
      </c>
      <c r="P148" s="45">
        <v>4</v>
      </c>
      <c r="Q148" s="18">
        <f t="shared" si="25"/>
        <v>5.6</v>
      </c>
      <c r="R148" s="40">
        <v>1</v>
      </c>
      <c r="S148" s="51" t="s">
        <v>262</v>
      </c>
      <c r="T148" s="52">
        <v>25000</v>
      </c>
      <c r="U148" s="103">
        <f t="shared" si="26"/>
        <v>25000</v>
      </c>
      <c r="V148" s="68" t="s">
        <v>222</v>
      </c>
      <c r="W148" s="67" t="s">
        <v>179</v>
      </c>
      <c r="X148" s="40">
        <v>2028</v>
      </c>
      <c r="Y148" s="53"/>
      <c r="Z148" s="54" t="str">
        <f t="shared" si="29"/>
        <v/>
      </c>
      <c r="AA148" s="116" t="str">
        <f t="shared" si="29"/>
        <v/>
      </c>
      <c r="AB148" s="116" t="str">
        <f t="shared" si="29"/>
        <v/>
      </c>
      <c r="AC148" s="116" t="str">
        <f t="shared" si="29"/>
        <v/>
      </c>
      <c r="AD148" s="116">
        <f t="shared" si="29"/>
        <v>25000</v>
      </c>
      <c r="AE148" s="116" t="str">
        <f t="shared" si="29"/>
        <v/>
      </c>
      <c r="AF148" s="119" t="str">
        <f t="shared" si="29"/>
        <v/>
      </c>
      <c r="AG148" s="119" t="str">
        <f t="shared" si="29"/>
        <v/>
      </c>
      <c r="AH148" s="119" t="str">
        <f t="shared" si="29"/>
        <v/>
      </c>
      <c r="AI148" s="119" t="str">
        <f t="shared" si="29"/>
        <v/>
      </c>
      <c r="AJ148" s="119" t="str">
        <f t="shared" si="29"/>
        <v/>
      </c>
      <c r="AK148" s="120" t="str">
        <f t="shared" si="29"/>
        <v/>
      </c>
      <c r="AL148" s="65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</row>
    <row r="149" spans="2:57" ht="30" hidden="1">
      <c r="B149" s="40"/>
      <c r="C149" s="41" t="s">
        <v>1</v>
      </c>
      <c r="D149" s="41" t="s">
        <v>110</v>
      </c>
      <c r="E149" s="41" t="s">
        <v>101</v>
      </c>
      <c r="F149" s="64" t="s">
        <v>183</v>
      </c>
      <c r="G149" s="42"/>
      <c r="H149" s="101"/>
      <c r="I149" s="43"/>
      <c r="J149" s="36"/>
      <c r="K149" s="102">
        <f t="shared" ca="1" si="28"/>
        <v>2024</v>
      </c>
      <c r="L149" s="36"/>
      <c r="M149" s="37" t="str">
        <f t="shared" si="24"/>
        <v>N/A</v>
      </c>
      <c r="N149" s="48">
        <v>5</v>
      </c>
      <c r="O149" s="45">
        <v>1</v>
      </c>
      <c r="P149" s="45">
        <v>1</v>
      </c>
      <c r="Q149" s="18">
        <f t="shared" si="25"/>
        <v>5.5</v>
      </c>
      <c r="R149" s="40">
        <v>8</v>
      </c>
      <c r="S149" s="51" t="s">
        <v>154</v>
      </c>
      <c r="T149" s="52">
        <v>5000</v>
      </c>
      <c r="U149" s="103">
        <f t="shared" si="26"/>
        <v>40000</v>
      </c>
      <c r="V149" s="68" t="s">
        <v>222</v>
      </c>
      <c r="W149" s="67" t="s">
        <v>179</v>
      </c>
      <c r="X149" s="40">
        <v>2027</v>
      </c>
      <c r="Y149" s="53"/>
      <c r="Z149" s="54" t="str">
        <f t="shared" si="29"/>
        <v/>
      </c>
      <c r="AA149" s="116" t="str">
        <f t="shared" si="29"/>
        <v/>
      </c>
      <c r="AB149" s="116" t="str">
        <f t="shared" si="29"/>
        <v/>
      </c>
      <c r="AC149" s="116">
        <f t="shared" si="29"/>
        <v>40000</v>
      </c>
      <c r="AD149" s="116" t="str">
        <f t="shared" si="29"/>
        <v/>
      </c>
      <c r="AE149" s="116" t="str">
        <f t="shared" si="29"/>
        <v/>
      </c>
      <c r="AF149" s="119" t="str">
        <f t="shared" si="29"/>
        <v/>
      </c>
      <c r="AG149" s="119" t="str">
        <f t="shared" si="29"/>
        <v/>
      </c>
      <c r="AH149" s="119" t="str">
        <f t="shared" si="29"/>
        <v/>
      </c>
      <c r="AI149" s="119" t="str">
        <f t="shared" si="29"/>
        <v/>
      </c>
      <c r="AJ149" s="119" t="str">
        <f t="shared" si="29"/>
        <v/>
      </c>
      <c r="AK149" s="120" t="str">
        <f t="shared" si="29"/>
        <v/>
      </c>
      <c r="AL149" s="65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</row>
    <row r="150" spans="2:57" hidden="1">
      <c r="B150" s="40"/>
      <c r="C150" s="41" t="s">
        <v>6</v>
      </c>
      <c r="D150" s="39" t="s">
        <v>110</v>
      </c>
      <c r="E150" s="41" t="s">
        <v>101</v>
      </c>
      <c r="F150" s="64" t="s">
        <v>350</v>
      </c>
      <c r="G150" s="44"/>
      <c r="H150" s="101"/>
      <c r="I150" s="45"/>
      <c r="J150" s="36"/>
      <c r="K150" s="102">
        <f t="shared" ca="1" si="28"/>
        <v>2024</v>
      </c>
      <c r="L150" s="36"/>
      <c r="M150" s="37" t="str">
        <f t="shared" si="24"/>
        <v>N/A</v>
      </c>
      <c r="N150" s="48">
        <v>5</v>
      </c>
      <c r="O150" s="45">
        <v>1</v>
      </c>
      <c r="P150" s="45">
        <v>1</v>
      </c>
      <c r="Q150" s="18">
        <f t="shared" si="25"/>
        <v>5.5</v>
      </c>
      <c r="R150" s="40">
        <v>1</v>
      </c>
      <c r="S150" s="51" t="s">
        <v>262</v>
      </c>
      <c r="T150" s="52">
        <v>25000</v>
      </c>
      <c r="U150" s="103">
        <f t="shared" si="26"/>
        <v>25000</v>
      </c>
      <c r="V150" s="68" t="s">
        <v>222</v>
      </c>
      <c r="W150" s="67" t="s">
        <v>179</v>
      </c>
      <c r="X150" s="40">
        <v>2025</v>
      </c>
      <c r="Y150" s="53"/>
      <c r="Z150" s="54" t="str">
        <f t="shared" si="29"/>
        <v/>
      </c>
      <c r="AA150" s="116">
        <f t="shared" si="29"/>
        <v>25000</v>
      </c>
      <c r="AB150" s="116" t="str">
        <f t="shared" si="29"/>
        <v/>
      </c>
      <c r="AC150" s="116" t="str">
        <f t="shared" si="29"/>
        <v/>
      </c>
      <c r="AD150" s="116" t="str">
        <f t="shared" si="29"/>
        <v/>
      </c>
      <c r="AE150" s="116" t="str">
        <f t="shared" si="29"/>
        <v/>
      </c>
      <c r="AF150" s="119" t="str">
        <f t="shared" si="29"/>
        <v/>
      </c>
      <c r="AG150" s="119" t="str">
        <f t="shared" si="29"/>
        <v/>
      </c>
      <c r="AH150" s="119" t="str">
        <f t="shared" si="29"/>
        <v/>
      </c>
      <c r="AI150" s="119" t="str">
        <f t="shared" si="29"/>
        <v/>
      </c>
      <c r="AJ150" s="119" t="str">
        <f t="shared" si="29"/>
        <v/>
      </c>
      <c r="AK150" s="120" t="str">
        <f t="shared" si="29"/>
        <v/>
      </c>
      <c r="AL150" s="65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</row>
    <row r="151" spans="2:57" ht="30" hidden="1">
      <c r="B151" s="40"/>
      <c r="C151" s="41" t="s">
        <v>8</v>
      </c>
      <c r="D151" s="41" t="s">
        <v>110</v>
      </c>
      <c r="E151" s="41" t="s">
        <v>101</v>
      </c>
      <c r="F151" s="64" t="s">
        <v>400</v>
      </c>
      <c r="G151" s="44"/>
      <c r="H151" s="101"/>
      <c r="I151" s="45"/>
      <c r="J151" s="36">
        <v>1960</v>
      </c>
      <c r="K151" s="102">
        <f t="shared" ca="1" si="28"/>
        <v>64</v>
      </c>
      <c r="L151" s="36">
        <v>50</v>
      </c>
      <c r="M151" s="37">
        <f t="shared" ca="1" si="24"/>
        <v>-14</v>
      </c>
      <c r="N151" s="48">
        <v>5</v>
      </c>
      <c r="O151" s="45">
        <v>1</v>
      </c>
      <c r="P151" s="45">
        <v>1</v>
      </c>
      <c r="Q151" s="19">
        <f t="shared" si="25"/>
        <v>5.5</v>
      </c>
      <c r="R151" s="40">
        <v>1</v>
      </c>
      <c r="S151" s="51" t="s">
        <v>262</v>
      </c>
      <c r="T151" s="52">
        <v>22000</v>
      </c>
      <c r="U151" s="103">
        <f t="shared" si="26"/>
        <v>22000</v>
      </c>
      <c r="V151" s="68" t="s">
        <v>222</v>
      </c>
      <c r="W151" s="67" t="s">
        <v>179</v>
      </c>
      <c r="X151" s="40">
        <v>2024</v>
      </c>
      <c r="Y151" s="53"/>
      <c r="Z151" s="54">
        <f t="shared" si="29"/>
        <v>22000</v>
      </c>
      <c r="AA151" s="116" t="str">
        <f t="shared" si="29"/>
        <v/>
      </c>
      <c r="AB151" s="116" t="str">
        <f t="shared" si="29"/>
        <v/>
      </c>
      <c r="AC151" s="116" t="str">
        <f t="shared" si="29"/>
        <v/>
      </c>
      <c r="AD151" s="116" t="str">
        <f t="shared" si="29"/>
        <v/>
      </c>
      <c r="AE151" s="116" t="str">
        <f t="shared" si="29"/>
        <v/>
      </c>
      <c r="AF151" s="119" t="str">
        <f t="shared" si="29"/>
        <v/>
      </c>
      <c r="AG151" s="119" t="str">
        <f t="shared" si="29"/>
        <v/>
      </c>
      <c r="AH151" s="119" t="str">
        <f t="shared" si="29"/>
        <v/>
      </c>
      <c r="AI151" s="119" t="str">
        <f t="shared" si="29"/>
        <v/>
      </c>
      <c r="AJ151" s="119" t="str">
        <f t="shared" si="29"/>
        <v/>
      </c>
      <c r="AK151" s="120" t="str">
        <f t="shared" si="29"/>
        <v/>
      </c>
      <c r="AL151" s="65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</row>
    <row r="152" spans="2:57" hidden="1">
      <c r="B152" s="40"/>
      <c r="C152" s="41" t="s">
        <v>1</v>
      </c>
      <c r="D152" s="39" t="s">
        <v>110</v>
      </c>
      <c r="E152" s="41" t="s">
        <v>101</v>
      </c>
      <c r="F152" s="64" t="s">
        <v>191</v>
      </c>
      <c r="G152" s="42"/>
      <c r="H152" s="101"/>
      <c r="I152" s="43"/>
      <c r="J152" s="36"/>
      <c r="K152" s="102">
        <f t="shared" ca="1" si="28"/>
        <v>2024</v>
      </c>
      <c r="L152" s="36"/>
      <c r="M152" s="37" t="str">
        <f t="shared" si="24"/>
        <v>N/A</v>
      </c>
      <c r="N152" s="48">
        <v>5</v>
      </c>
      <c r="O152" s="45">
        <v>1</v>
      </c>
      <c r="P152" s="45">
        <v>1</v>
      </c>
      <c r="Q152" s="18">
        <f t="shared" si="25"/>
        <v>5.5</v>
      </c>
      <c r="R152" s="40">
        <v>2</v>
      </c>
      <c r="S152" s="51" t="s">
        <v>154</v>
      </c>
      <c r="T152" s="52">
        <v>10000</v>
      </c>
      <c r="U152" s="103">
        <f t="shared" si="26"/>
        <v>20000</v>
      </c>
      <c r="V152" s="68" t="s">
        <v>222</v>
      </c>
      <c r="W152" s="67" t="s">
        <v>179</v>
      </c>
      <c r="X152" s="40">
        <v>2031</v>
      </c>
      <c r="Y152" s="53"/>
      <c r="Z152" s="54" t="str">
        <f t="shared" si="29"/>
        <v/>
      </c>
      <c r="AA152" s="116" t="str">
        <f t="shared" si="29"/>
        <v/>
      </c>
      <c r="AB152" s="116" t="str">
        <f t="shared" si="29"/>
        <v/>
      </c>
      <c r="AC152" s="116" t="str">
        <f t="shared" si="29"/>
        <v/>
      </c>
      <c r="AD152" s="116" t="str">
        <f t="shared" si="29"/>
        <v/>
      </c>
      <c r="AE152" s="116" t="str">
        <f t="shared" si="29"/>
        <v/>
      </c>
      <c r="AF152" s="119" t="str">
        <f t="shared" si="29"/>
        <v/>
      </c>
      <c r="AG152" s="119">
        <f t="shared" si="29"/>
        <v>20000</v>
      </c>
      <c r="AH152" s="119" t="str">
        <f t="shared" si="29"/>
        <v/>
      </c>
      <c r="AI152" s="119" t="str">
        <f t="shared" si="29"/>
        <v/>
      </c>
      <c r="AJ152" s="119" t="str">
        <f t="shared" si="29"/>
        <v/>
      </c>
      <c r="AK152" s="120" t="str">
        <f t="shared" si="29"/>
        <v/>
      </c>
      <c r="AL152" s="65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</row>
    <row r="153" spans="2:57" hidden="1">
      <c r="B153" s="40"/>
      <c r="C153" s="41" t="s">
        <v>9</v>
      </c>
      <c r="D153" s="41" t="s">
        <v>110</v>
      </c>
      <c r="E153" s="41" t="s">
        <v>112</v>
      </c>
      <c r="F153" s="64" t="s">
        <v>287</v>
      </c>
      <c r="G153" s="44"/>
      <c r="H153" s="101" t="s">
        <v>487</v>
      </c>
      <c r="I153" s="45"/>
      <c r="J153" s="36"/>
      <c r="K153" s="102">
        <f t="shared" ca="1" si="28"/>
        <v>2024</v>
      </c>
      <c r="L153" s="36"/>
      <c r="M153" s="37" t="str">
        <f t="shared" si="24"/>
        <v>N/A</v>
      </c>
      <c r="N153" s="48">
        <v>5</v>
      </c>
      <c r="O153" s="45">
        <v>1</v>
      </c>
      <c r="P153" s="45">
        <v>1</v>
      </c>
      <c r="Q153" s="18">
        <f t="shared" si="25"/>
        <v>5.5</v>
      </c>
      <c r="R153" s="40">
        <v>1</v>
      </c>
      <c r="S153" s="51" t="s">
        <v>262</v>
      </c>
      <c r="T153" s="52">
        <v>15000</v>
      </c>
      <c r="U153" s="103">
        <f t="shared" si="26"/>
        <v>15000</v>
      </c>
      <c r="V153" s="68" t="s">
        <v>222</v>
      </c>
      <c r="W153" s="67" t="s">
        <v>179</v>
      </c>
      <c r="X153" s="40">
        <v>2027</v>
      </c>
      <c r="Y153" s="53"/>
      <c r="Z153" s="54" t="str">
        <f t="shared" si="29"/>
        <v/>
      </c>
      <c r="AA153" s="116" t="str">
        <f t="shared" si="29"/>
        <v/>
      </c>
      <c r="AB153" s="116" t="str">
        <f t="shared" si="29"/>
        <v/>
      </c>
      <c r="AC153" s="116">
        <f t="shared" si="29"/>
        <v>15000</v>
      </c>
      <c r="AD153" s="116" t="str">
        <f t="shared" si="29"/>
        <v/>
      </c>
      <c r="AE153" s="116" t="str">
        <f t="shared" si="29"/>
        <v/>
      </c>
      <c r="AF153" s="119" t="str">
        <f t="shared" si="29"/>
        <v/>
      </c>
      <c r="AG153" s="119" t="str">
        <f t="shared" si="29"/>
        <v/>
      </c>
      <c r="AH153" s="119" t="str">
        <f t="shared" si="29"/>
        <v/>
      </c>
      <c r="AI153" s="119" t="str">
        <f t="shared" si="29"/>
        <v/>
      </c>
      <c r="AJ153" s="119" t="str">
        <f t="shared" si="29"/>
        <v/>
      </c>
      <c r="AK153" s="120" t="str">
        <f t="shared" si="29"/>
        <v/>
      </c>
      <c r="AL153" s="65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</row>
    <row r="154" spans="2:57" hidden="1">
      <c r="B154" s="40"/>
      <c r="C154" s="41" t="s">
        <v>5</v>
      </c>
      <c r="D154" s="41" t="s">
        <v>97</v>
      </c>
      <c r="E154" s="41" t="s">
        <v>134</v>
      </c>
      <c r="F154" s="64" t="s">
        <v>256</v>
      </c>
      <c r="G154" s="44"/>
      <c r="H154" s="101"/>
      <c r="I154" s="45"/>
      <c r="J154" s="36"/>
      <c r="K154" s="102">
        <f t="shared" ca="1" si="28"/>
        <v>2024</v>
      </c>
      <c r="L154" s="36"/>
      <c r="M154" s="37" t="str">
        <f t="shared" si="24"/>
        <v>N/A</v>
      </c>
      <c r="N154" s="48">
        <v>5</v>
      </c>
      <c r="O154" s="45">
        <v>1</v>
      </c>
      <c r="P154" s="45">
        <v>1</v>
      </c>
      <c r="Q154" s="18">
        <f t="shared" si="25"/>
        <v>5.5</v>
      </c>
      <c r="R154" s="40">
        <v>1</v>
      </c>
      <c r="S154" s="51" t="s">
        <v>154</v>
      </c>
      <c r="T154" s="52">
        <v>15000</v>
      </c>
      <c r="U154" s="103">
        <f t="shared" si="26"/>
        <v>15000</v>
      </c>
      <c r="V154" s="68" t="s">
        <v>222</v>
      </c>
      <c r="W154" s="67" t="s">
        <v>179</v>
      </c>
      <c r="X154" s="40">
        <v>2030</v>
      </c>
      <c r="Y154" s="53"/>
      <c r="Z154" s="54" t="str">
        <f t="shared" ref="Z154:AK163" si="30">IF($X154=Z$3,(IF($W154="YES","",+$U154)),"")</f>
        <v/>
      </c>
      <c r="AA154" s="116" t="str">
        <f t="shared" si="30"/>
        <v/>
      </c>
      <c r="AB154" s="116" t="str">
        <f t="shared" si="30"/>
        <v/>
      </c>
      <c r="AC154" s="116" t="str">
        <f t="shared" si="30"/>
        <v/>
      </c>
      <c r="AD154" s="116" t="str">
        <f t="shared" si="30"/>
        <v/>
      </c>
      <c r="AE154" s="116" t="str">
        <f t="shared" si="30"/>
        <v/>
      </c>
      <c r="AF154" s="119">
        <f t="shared" si="30"/>
        <v>15000</v>
      </c>
      <c r="AG154" s="119" t="str">
        <f t="shared" si="30"/>
        <v/>
      </c>
      <c r="AH154" s="119" t="str">
        <f t="shared" si="30"/>
        <v/>
      </c>
      <c r="AI154" s="119" t="str">
        <f t="shared" si="30"/>
        <v/>
      </c>
      <c r="AJ154" s="119" t="str">
        <f t="shared" si="30"/>
        <v/>
      </c>
      <c r="AK154" s="120" t="str">
        <f t="shared" si="30"/>
        <v/>
      </c>
      <c r="AL154" s="65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</row>
    <row r="155" spans="2:57" hidden="1">
      <c r="B155" s="40"/>
      <c r="C155" s="41" t="s">
        <v>8</v>
      </c>
      <c r="D155" s="41" t="s">
        <v>97</v>
      </c>
      <c r="E155" s="41" t="s">
        <v>469</v>
      </c>
      <c r="F155" s="64" t="s">
        <v>369</v>
      </c>
      <c r="G155" s="44"/>
      <c r="H155" s="101"/>
      <c r="I155" s="45"/>
      <c r="J155" s="36"/>
      <c r="K155" s="102">
        <f t="shared" ca="1" si="28"/>
        <v>2024</v>
      </c>
      <c r="L155" s="36"/>
      <c r="M155" s="37" t="str">
        <f t="shared" si="24"/>
        <v>N/A</v>
      </c>
      <c r="N155" s="48">
        <v>5</v>
      </c>
      <c r="O155" s="45">
        <v>1</v>
      </c>
      <c r="P155" s="45">
        <v>1</v>
      </c>
      <c r="Q155" s="19">
        <f t="shared" si="25"/>
        <v>5.5</v>
      </c>
      <c r="R155" s="40">
        <v>1</v>
      </c>
      <c r="S155" s="51" t="s">
        <v>262</v>
      </c>
      <c r="T155" s="52">
        <v>15000</v>
      </c>
      <c r="U155" s="103">
        <f t="shared" si="26"/>
        <v>15000</v>
      </c>
      <c r="V155" s="68" t="s">
        <v>222</v>
      </c>
      <c r="W155" s="67" t="s">
        <v>179</v>
      </c>
      <c r="X155" s="40">
        <v>2028</v>
      </c>
      <c r="Y155" s="53"/>
      <c r="Z155" s="54" t="str">
        <f t="shared" si="30"/>
        <v/>
      </c>
      <c r="AA155" s="116" t="str">
        <f t="shared" si="30"/>
        <v/>
      </c>
      <c r="AB155" s="116" t="str">
        <f t="shared" si="30"/>
        <v/>
      </c>
      <c r="AC155" s="116" t="str">
        <f t="shared" si="30"/>
        <v/>
      </c>
      <c r="AD155" s="116">
        <f t="shared" si="30"/>
        <v>15000</v>
      </c>
      <c r="AE155" s="116" t="str">
        <f t="shared" si="30"/>
        <v/>
      </c>
      <c r="AF155" s="119" t="str">
        <f t="shared" si="30"/>
        <v/>
      </c>
      <c r="AG155" s="119" t="str">
        <f t="shared" si="30"/>
        <v/>
      </c>
      <c r="AH155" s="119" t="str">
        <f t="shared" si="30"/>
        <v/>
      </c>
      <c r="AI155" s="119" t="str">
        <f t="shared" si="30"/>
        <v/>
      </c>
      <c r="AJ155" s="119" t="str">
        <f t="shared" si="30"/>
        <v/>
      </c>
      <c r="AK155" s="120" t="str">
        <f t="shared" si="30"/>
        <v/>
      </c>
      <c r="AL155" s="65"/>
      <c r="AM155" s="60"/>
      <c r="AN155" s="60"/>
      <c r="AO155" s="60"/>
      <c r="AP155" s="60"/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</row>
    <row r="156" spans="2:57" hidden="1">
      <c r="B156" s="40"/>
      <c r="C156" s="41" t="s">
        <v>2</v>
      </c>
      <c r="D156" s="41" t="s">
        <v>110</v>
      </c>
      <c r="E156" s="41" t="s">
        <v>138</v>
      </c>
      <c r="F156" s="64" t="s">
        <v>215</v>
      </c>
      <c r="G156" s="42"/>
      <c r="H156" s="101" t="s">
        <v>509</v>
      </c>
      <c r="I156" s="43"/>
      <c r="J156" s="36"/>
      <c r="K156" s="102">
        <f t="shared" ca="1" si="28"/>
        <v>2024</v>
      </c>
      <c r="L156" s="36"/>
      <c r="M156" s="37" t="str">
        <f t="shared" si="24"/>
        <v>N/A</v>
      </c>
      <c r="N156" s="48">
        <v>5</v>
      </c>
      <c r="O156" s="45">
        <v>1</v>
      </c>
      <c r="P156" s="45">
        <v>1</v>
      </c>
      <c r="Q156" s="18">
        <f t="shared" si="25"/>
        <v>5.5</v>
      </c>
      <c r="R156" s="40">
        <v>1</v>
      </c>
      <c r="S156" s="51" t="s">
        <v>154</v>
      </c>
      <c r="T156" s="52">
        <v>12000</v>
      </c>
      <c r="U156" s="103">
        <f t="shared" si="26"/>
        <v>12000</v>
      </c>
      <c r="V156" s="68" t="s">
        <v>222</v>
      </c>
      <c r="W156" s="67" t="s">
        <v>179</v>
      </c>
      <c r="X156" s="40">
        <v>2030</v>
      </c>
      <c r="Y156" s="53"/>
      <c r="Z156" s="54" t="str">
        <f t="shared" si="30"/>
        <v/>
      </c>
      <c r="AA156" s="116" t="str">
        <f t="shared" si="30"/>
        <v/>
      </c>
      <c r="AB156" s="116" t="str">
        <f t="shared" si="30"/>
        <v/>
      </c>
      <c r="AC156" s="116" t="str">
        <f t="shared" si="30"/>
        <v/>
      </c>
      <c r="AD156" s="116" t="str">
        <f t="shared" si="30"/>
        <v/>
      </c>
      <c r="AE156" s="116" t="str">
        <f t="shared" si="30"/>
        <v/>
      </c>
      <c r="AF156" s="119">
        <f t="shared" si="30"/>
        <v>12000</v>
      </c>
      <c r="AG156" s="119" t="str">
        <f t="shared" si="30"/>
        <v/>
      </c>
      <c r="AH156" s="119" t="str">
        <f t="shared" si="30"/>
        <v/>
      </c>
      <c r="AI156" s="119" t="str">
        <f t="shared" si="30"/>
        <v/>
      </c>
      <c r="AJ156" s="119" t="str">
        <f t="shared" si="30"/>
        <v/>
      </c>
      <c r="AK156" s="120" t="str">
        <f t="shared" si="30"/>
        <v/>
      </c>
      <c r="AL156" s="65"/>
      <c r="AM156" s="60"/>
      <c r="AN156" s="60"/>
      <c r="AO156" s="60"/>
      <c r="AP156" s="60"/>
      <c r="AQ156" s="60"/>
      <c r="AR156" s="60"/>
      <c r="AS156" s="60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</row>
    <row r="157" spans="2:57" hidden="1">
      <c r="B157" s="40"/>
      <c r="C157" s="41" t="s">
        <v>0</v>
      </c>
      <c r="D157" s="41" t="s">
        <v>99</v>
      </c>
      <c r="E157" s="41" t="s">
        <v>116</v>
      </c>
      <c r="F157" s="64" t="s">
        <v>431</v>
      </c>
      <c r="G157" s="42"/>
      <c r="H157" s="101"/>
      <c r="I157" s="43"/>
      <c r="J157" s="36"/>
      <c r="K157" s="102">
        <f t="shared" ca="1" si="28"/>
        <v>2024</v>
      </c>
      <c r="L157" s="36"/>
      <c r="M157" s="37" t="str">
        <f t="shared" si="24"/>
        <v>N/A</v>
      </c>
      <c r="N157" s="48">
        <v>5</v>
      </c>
      <c r="O157" s="45">
        <v>1</v>
      </c>
      <c r="P157" s="45">
        <v>1</v>
      </c>
      <c r="Q157" s="18">
        <f t="shared" si="25"/>
        <v>5.5</v>
      </c>
      <c r="R157" s="40">
        <v>1</v>
      </c>
      <c r="S157" s="51" t="s">
        <v>262</v>
      </c>
      <c r="T157" s="52">
        <v>7000</v>
      </c>
      <c r="U157" s="103">
        <f t="shared" si="26"/>
        <v>7000</v>
      </c>
      <c r="V157" s="68" t="s">
        <v>222</v>
      </c>
      <c r="W157" s="67" t="s">
        <v>179</v>
      </c>
      <c r="X157" s="40">
        <v>2024</v>
      </c>
      <c r="Y157" s="53"/>
      <c r="Z157" s="54">
        <f t="shared" si="30"/>
        <v>7000</v>
      </c>
      <c r="AA157" s="116" t="str">
        <f t="shared" si="30"/>
        <v/>
      </c>
      <c r="AB157" s="116" t="str">
        <f t="shared" si="30"/>
        <v/>
      </c>
      <c r="AC157" s="116" t="str">
        <f t="shared" si="30"/>
        <v/>
      </c>
      <c r="AD157" s="116" t="str">
        <f t="shared" si="30"/>
        <v/>
      </c>
      <c r="AE157" s="116" t="str">
        <f t="shared" si="30"/>
        <v/>
      </c>
      <c r="AF157" s="119" t="str">
        <f t="shared" si="30"/>
        <v/>
      </c>
      <c r="AG157" s="119" t="str">
        <f t="shared" si="30"/>
        <v/>
      </c>
      <c r="AH157" s="119" t="str">
        <f t="shared" si="30"/>
        <v/>
      </c>
      <c r="AI157" s="119" t="str">
        <f t="shared" si="30"/>
        <v/>
      </c>
      <c r="AJ157" s="119" t="str">
        <f t="shared" si="30"/>
        <v/>
      </c>
      <c r="AK157" s="120" t="str">
        <f t="shared" si="30"/>
        <v/>
      </c>
      <c r="AL157" s="65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</row>
    <row r="158" spans="2:57" hidden="1">
      <c r="B158" s="40"/>
      <c r="C158" s="41" t="s">
        <v>9</v>
      </c>
      <c r="D158" s="41" t="s">
        <v>97</v>
      </c>
      <c r="E158" s="41" t="s">
        <v>72</v>
      </c>
      <c r="F158" s="64" t="s">
        <v>288</v>
      </c>
      <c r="G158" s="44"/>
      <c r="H158" s="101"/>
      <c r="I158" s="45"/>
      <c r="J158" s="36"/>
      <c r="K158" s="102">
        <f t="shared" ca="1" si="28"/>
        <v>2024</v>
      </c>
      <c r="L158" s="36"/>
      <c r="M158" s="37" t="str">
        <f t="shared" si="24"/>
        <v>N/A</v>
      </c>
      <c r="N158" s="48">
        <v>5</v>
      </c>
      <c r="O158" s="45">
        <v>1</v>
      </c>
      <c r="P158" s="45">
        <v>1</v>
      </c>
      <c r="Q158" s="18">
        <f t="shared" si="25"/>
        <v>5.5</v>
      </c>
      <c r="R158" s="40">
        <v>1</v>
      </c>
      <c r="S158" s="51" t="s">
        <v>154</v>
      </c>
      <c r="T158" s="52">
        <v>5000</v>
      </c>
      <c r="U158" s="103">
        <f t="shared" si="26"/>
        <v>5000</v>
      </c>
      <c r="V158" s="68" t="s">
        <v>222</v>
      </c>
      <c r="W158" s="67" t="s">
        <v>179</v>
      </c>
      <c r="X158" s="40">
        <v>2029</v>
      </c>
      <c r="Y158" s="53"/>
      <c r="Z158" s="54" t="str">
        <f t="shared" si="30"/>
        <v/>
      </c>
      <c r="AA158" s="116" t="str">
        <f t="shared" si="30"/>
        <v/>
      </c>
      <c r="AB158" s="116" t="str">
        <f t="shared" si="30"/>
        <v/>
      </c>
      <c r="AC158" s="116" t="str">
        <f t="shared" si="30"/>
        <v/>
      </c>
      <c r="AD158" s="116" t="str">
        <f t="shared" si="30"/>
        <v/>
      </c>
      <c r="AE158" s="116">
        <f t="shared" si="30"/>
        <v>5000</v>
      </c>
      <c r="AF158" s="119" t="str">
        <f t="shared" si="30"/>
        <v/>
      </c>
      <c r="AG158" s="119" t="str">
        <f t="shared" si="30"/>
        <v/>
      </c>
      <c r="AH158" s="119" t="str">
        <f t="shared" si="30"/>
        <v/>
      </c>
      <c r="AI158" s="119" t="str">
        <f t="shared" si="30"/>
        <v/>
      </c>
      <c r="AJ158" s="119" t="str">
        <f t="shared" si="30"/>
        <v/>
      </c>
      <c r="AK158" s="120" t="str">
        <f t="shared" si="30"/>
        <v/>
      </c>
      <c r="AL158" s="65"/>
      <c r="AM158" s="60"/>
      <c r="AN158" s="60"/>
      <c r="AO158" s="60"/>
      <c r="AP158" s="60"/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</row>
    <row r="159" spans="2:57" ht="30">
      <c r="B159" s="40"/>
      <c r="C159" s="41" t="s">
        <v>7</v>
      </c>
      <c r="D159" s="41" t="s">
        <v>110</v>
      </c>
      <c r="E159" s="41" t="s">
        <v>101</v>
      </c>
      <c r="F159" s="64" t="s">
        <v>218</v>
      </c>
      <c r="G159" s="42"/>
      <c r="H159" s="101"/>
      <c r="I159" s="43"/>
      <c r="J159" s="36"/>
      <c r="K159" s="102">
        <f t="shared" ca="1" si="28"/>
        <v>2024</v>
      </c>
      <c r="L159" s="36"/>
      <c r="M159" s="37" t="str">
        <f t="shared" si="24"/>
        <v>N/A</v>
      </c>
      <c r="N159" s="48">
        <v>5</v>
      </c>
      <c r="O159" s="45">
        <v>1</v>
      </c>
      <c r="P159" s="45">
        <v>1</v>
      </c>
      <c r="Q159" s="18">
        <f t="shared" si="25"/>
        <v>5.5</v>
      </c>
      <c r="R159" s="40">
        <v>1</v>
      </c>
      <c r="S159" s="51" t="s">
        <v>154</v>
      </c>
      <c r="T159" s="52">
        <v>5000</v>
      </c>
      <c r="U159" s="103">
        <f t="shared" si="26"/>
        <v>5000</v>
      </c>
      <c r="V159" s="68" t="s">
        <v>222</v>
      </c>
      <c r="W159" s="67" t="s">
        <v>179</v>
      </c>
      <c r="X159" s="40">
        <v>2027</v>
      </c>
      <c r="Y159" s="53"/>
      <c r="Z159" s="54" t="str">
        <f t="shared" si="30"/>
        <v/>
      </c>
      <c r="AA159" s="116" t="str">
        <f t="shared" si="30"/>
        <v/>
      </c>
      <c r="AB159" s="116" t="str">
        <f t="shared" si="30"/>
        <v/>
      </c>
      <c r="AC159" s="116">
        <f t="shared" si="30"/>
        <v>5000</v>
      </c>
      <c r="AD159" s="116" t="str">
        <f t="shared" si="30"/>
        <v/>
      </c>
      <c r="AE159" s="116" t="str">
        <f t="shared" si="30"/>
        <v/>
      </c>
      <c r="AF159" s="119" t="str">
        <f t="shared" si="30"/>
        <v/>
      </c>
      <c r="AG159" s="119" t="str">
        <f t="shared" si="30"/>
        <v/>
      </c>
      <c r="AH159" s="119" t="str">
        <f t="shared" si="30"/>
        <v/>
      </c>
      <c r="AI159" s="119" t="str">
        <f t="shared" si="30"/>
        <v/>
      </c>
      <c r="AJ159" s="119" t="str">
        <f t="shared" si="30"/>
        <v/>
      </c>
      <c r="AK159" s="120" t="str">
        <f t="shared" si="30"/>
        <v/>
      </c>
      <c r="AL159" s="65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</row>
    <row r="160" spans="2:57" ht="30" hidden="1">
      <c r="B160" s="40"/>
      <c r="C160" s="41" t="s">
        <v>2</v>
      </c>
      <c r="D160" s="41" t="s">
        <v>91</v>
      </c>
      <c r="E160" s="41" t="s">
        <v>93</v>
      </c>
      <c r="F160" s="64" t="s">
        <v>203</v>
      </c>
      <c r="G160" s="42"/>
      <c r="H160" s="101"/>
      <c r="I160" s="43"/>
      <c r="J160" s="36"/>
      <c r="K160" s="102">
        <f t="shared" ca="1" si="28"/>
        <v>2024</v>
      </c>
      <c r="L160" s="36"/>
      <c r="M160" s="37" t="str">
        <f t="shared" si="24"/>
        <v>N/A</v>
      </c>
      <c r="N160" s="48">
        <v>5</v>
      </c>
      <c r="O160" s="45">
        <v>1</v>
      </c>
      <c r="P160" s="45">
        <v>1</v>
      </c>
      <c r="Q160" s="18">
        <f t="shared" si="25"/>
        <v>5.5</v>
      </c>
      <c r="R160" s="40">
        <v>1</v>
      </c>
      <c r="S160" s="51" t="s">
        <v>154</v>
      </c>
      <c r="T160" s="52">
        <v>5000</v>
      </c>
      <c r="U160" s="103">
        <f t="shared" si="26"/>
        <v>5000</v>
      </c>
      <c r="V160" s="68" t="s">
        <v>222</v>
      </c>
      <c r="W160" s="67" t="s">
        <v>179</v>
      </c>
      <c r="X160" s="40">
        <v>2028</v>
      </c>
      <c r="Y160" s="53"/>
      <c r="Z160" s="54" t="str">
        <f t="shared" si="30"/>
        <v/>
      </c>
      <c r="AA160" s="116" t="str">
        <f t="shared" si="30"/>
        <v/>
      </c>
      <c r="AB160" s="116" t="str">
        <f t="shared" si="30"/>
        <v/>
      </c>
      <c r="AC160" s="116" t="str">
        <f t="shared" si="30"/>
        <v/>
      </c>
      <c r="AD160" s="116">
        <f t="shared" si="30"/>
        <v>5000</v>
      </c>
      <c r="AE160" s="116" t="str">
        <f t="shared" si="30"/>
        <v/>
      </c>
      <c r="AF160" s="119" t="str">
        <f t="shared" si="30"/>
        <v/>
      </c>
      <c r="AG160" s="119" t="str">
        <f t="shared" si="30"/>
        <v/>
      </c>
      <c r="AH160" s="119" t="str">
        <f t="shared" si="30"/>
        <v/>
      </c>
      <c r="AI160" s="119" t="str">
        <f t="shared" si="30"/>
        <v/>
      </c>
      <c r="AJ160" s="119" t="str">
        <f t="shared" si="30"/>
        <v/>
      </c>
      <c r="AK160" s="120" t="str">
        <f t="shared" si="30"/>
        <v/>
      </c>
      <c r="AL160" s="65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</row>
    <row r="161" spans="2:57" hidden="1">
      <c r="B161" s="40"/>
      <c r="C161" s="41" t="s">
        <v>3</v>
      </c>
      <c r="D161" s="41" t="s">
        <v>97</v>
      </c>
      <c r="E161" s="41" t="s">
        <v>212</v>
      </c>
      <c r="F161" s="64" t="s">
        <v>290</v>
      </c>
      <c r="G161" s="44"/>
      <c r="H161" s="101"/>
      <c r="I161" s="45"/>
      <c r="J161" s="36"/>
      <c r="K161" s="102">
        <f t="shared" ca="1" si="28"/>
        <v>2024</v>
      </c>
      <c r="L161" s="36"/>
      <c r="M161" s="37" t="str">
        <f t="shared" si="24"/>
        <v>N/A</v>
      </c>
      <c r="N161" s="48">
        <v>5</v>
      </c>
      <c r="O161" s="45">
        <v>1</v>
      </c>
      <c r="P161" s="45">
        <v>1</v>
      </c>
      <c r="Q161" s="18">
        <f t="shared" si="25"/>
        <v>5.5</v>
      </c>
      <c r="R161" s="40">
        <v>1</v>
      </c>
      <c r="S161" s="51" t="s">
        <v>154</v>
      </c>
      <c r="T161" s="52">
        <v>3000</v>
      </c>
      <c r="U161" s="103">
        <f t="shared" si="26"/>
        <v>3000</v>
      </c>
      <c r="V161" s="68" t="s">
        <v>222</v>
      </c>
      <c r="W161" s="67" t="s">
        <v>179</v>
      </c>
      <c r="X161" s="40">
        <v>2026</v>
      </c>
      <c r="Y161" s="53"/>
      <c r="Z161" s="54" t="str">
        <f t="shared" si="30"/>
        <v/>
      </c>
      <c r="AA161" s="116" t="str">
        <f t="shared" si="30"/>
        <v/>
      </c>
      <c r="AB161" s="116">
        <f t="shared" si="30"/>
        <v>3000</v>
      </c>
      <c r="AC161" s="116" t="str">
        <f t="shared" si="30"/>
        <v/>
      </c>
      <c r="AD161" s="116" t="str">
        <f t="shared" si="30"/>
        <v/>
      </c>
      <c r="AE161" s="116" t="str">
        <f t="shared" si="30"/>
        <v/>
      </c>
      <c r="AF161" s="119" t="str">
        <f t="shared" si="30"/>
        <v/>
      </c>
      <c r="AG161" s="119" t="str">
        <f t="shared" si="30"/>
        <v/>
      </c>
      <c r="AH161" s="119" t="str">
        <f t="shared" si="30"/>
        <v/>
      </c>
      <c r="AI161" s="119" t="str">
        <f t="shared" si="30"/>
        <v/>
      </c>
      <c r="AJ161" s="119" t="str">
        <f t="shared" si="30"/>
        <v/>
      </c>
      <c r="AK161" s="120" t="str">
        <f t="shared" si="30"/>
        <v/>
      </c>
      <c r="AL161" s="65"/>
      <c r="AM161" s="60"/>
      <c r="AN161" s="60"/>
      <c r="AO161" s="60"/>
      <c r="AP161" s="60"/>
      <c r="AQ161" s="60"/>
      <c r="AR161" s="60"/>
      <c r="AS161" s="60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</row>
    <row r="162" spans="2:57" hidden="1">
      <c r="B162" s="40"/>
      <c r="C162" s="41" t="s">
        <v>4</v>
      </c>
      <c r="D162" s="41" t="s">
        <v>91</v>
      </c>
      <c r="E162" s="41" t="s">
        <v>123</v>
      </c>
      <c r="F162" s="64" t="s">
        <v>273</v>
      </c>
      <c r="G162" s="44"/>
      <c r="H162" s="101"/>
      <c r="I162" s="45"/>
      <c r="J162" s="36"/>
      <c r="K162" s="102">
        <f t="shared" ca="1" si="28"/>
        <v>2024</v>
      </c>
      <c r="L162" s="36"/>
      <c r="M162" s="37" t="str">
        <f t="shared" si="24"/>
        <v>N/A</v>
      </c>
      <c r="N162" s="48">
        <v>5</v>
      </c>
      <c r="O162" s="45">
        <v>1</v>
      </c>
      <c r="P162" s="45">
        <v>1</v>
      </c>
      <c r="Q162" s="18">
        <f t="shared" si="25"/>
        <v>5.5</v>
      </c>
      <c r="R162" s="40">
        <v>6</v>
      </c>
      <c r="S162" s="51" t="s">
        <v>154</v>
      </c>
      <c r="T162" s="52">
        <v>500</v>
      </c>
      <c r="U162" s="103">
        <f t="shared" si="26"/>
        <v>3000</v>
      </c>
      <c r="V162" s="68" t="s">
        <v>222</v>
      </c>
      <c r="W162" s="67" t="s">
        <v>179</v>
      </c>
      <c r="X162" s="40">
        <v>2030</v>
      </c>
      <c r="Y162" s="53"/>
      <c r="Z162" s="54" t="str">
        <f t="shared" si="30"/>
        <v/>
      </c>
      <c r="AA162" s="116" t="str">
        <f t="shared" si="30"/>
        <v/>
      </c>
      <c r="AB162" s="116" t="str">
        <f t="shared" si="30"/>
        <v/>
      </c>
      <c r="AC162" s="116" t="str">
        <f t="shared" si="30"/>
        <v/>
      </c>
      <c r="AD162" s="116" t="str">
        <f t="shared" si="30"/>
        <v/>
      </c>
      <c r="AE162" s="116" t="str">
        <f t="shared" si="30"/>
        <v/>
      </c>
      <c r="AF162" s="119">
        <f t="shared" si="30"/>
        <v>3000</v>
      </c>
      <c r="AG162" s="119" t="str">
        <f t="shared" si="30"/>
        <v/>
      </c>
      <c r="AH162" s="119" t="str">
        <f t="shared" si="30"/>
        <v/>
      </c>
      <c r="AI162" s="119" t="str">
        <f t="shared" si="30"/>
        <v/>
      </c>
      <c r="AJ162" s="119" t="str">
        <f t="shared" si="30"/>
        <v/>
      </c>
      <c r="AK162" s="120" t="str">
        <f t="shared" si="30"/>
        <v/>
      </c>
      <c r="AL162" s="65"/>
      <c r="AM162" s="60"/>
      <c r="AN162" s="60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</row>
    <row r="163" spans="2:57" hidden="1">
      <c r="B163" s="40"/>
      <c r="C163" s="41" t="s">
        <v>4</v>
      </c>
      <c r="D163" s="41" t="s">
        <v>99</v>
      </c>
      <c r="E163" s="41" t="s">
        <v>138</v>
      </c>
      <c r="F163" s="64" t="s">
        <v>321</v>
      </c>
      <c r="G163" s="44"/>
      <c r="H163" s="101"/>
      <c r="I163" s="45"/>
      <c r="J163" s="36"/>
      <c r="K163" s="102">
        <f t="shared" ca="1" si="28"/>
        <v>2024</v>
      </c>
      <c r="L163" s="36"/>
      <c r="M163" s="37" t="str">
        <f t="shared" si="24"/>
        <v>N/A</v>
      </c>
      <c r="N163" s="48">
        <v>5</v>
      </c>
      <c r="O163" s="45">
        <v>1</v>
      </c>
      <c r="P163" s="45">
        <v>1</v>
      </c>
      <c r="Q163" s="18">
        <f t="shared" si="25"/>
        <v>5.5</v>
      </c>
      <c r="R163" s="40">
        <v>1</v>
      </c>
      <c r="S163" s="51" t="s">
        <v>262</v>
      </c>
      <c r="T163" s="52">
        <v>2500</v>
      </c>
      <c r="U163" s="103">
        <f t="shared" si="26"/>
        <v>2500</v>
      </c>
      <c r="V163" s="68" t="s">
        <v>222</v>
      </c>
      <c r="W163" s="67" t="s">
        <v>179</v>
      </c>
      <c r="X163" s="40">
        <v>2031</v>
      </c>
      <c r="Y163" s="53"/>
      <c r="Z163" s="54" t="str">
        <f t="shared" si="30"/>
        <v/>
      </c>
      <c r="AA163" s="116" t="str">
        <f t="shared" si="30"/>
        <v/>
      </c>
      <c r="AB163" s="116" t="str">
        <f t="shared" si="30"/>
        <v/>
      </c>
      <c r="AC163" s="116" t="str">
        <f t="shared" si="30"/>
        <v/>
      </c>
      <c r="AD163" s="116" t="str">
        <f t="shared" si="30"/>
        <v/>
      </c>
      <c r="AE163" s="116" t="str">
        <f t="shared" si="30"/>
        <v/>
      </c>
      <c r="AF163" s="119" t="str">
        <f t="shared" si="30"/>
        <v/>
      </c>
      <c r="AG163" s="119">
        <f t="shared" si="30"/>
        <v>2500</v>
      </c>
      <c r="AH163" s="119" t="str">
        <f t="shared" si="30"/>
        <v/>
      </c>
      <c r="AI163" s="119" t="str">
        <f t="shared" si="30"/>
        <v/>
      </c>
      <c r="AJ163" s="119" t="str">
        <f t="shared" si="30"/>
        <v/>
      </c>
      <c r="AK163" s="120" t="str">
        <f t="shared" si="30"/>
        <v/>
      </c>
      <c r="AL163" s="65"/>
      <c r="AM163" s="60"/>
      <c r="AN163" s="60"/>
      <c r="AO163" s="60"/>
      <c r="AP163" s="60"/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</row>
    <row r="164" spans="2:57" hidden="1">
      <c r="B164" s="40"/>
      <c r="C164" s="41" t="s">
        <v>1</v>
      </c>
      <c r="D164" s="41" t="s">
        <v>103</v>
      </c>
      <c r="E164" s="41" t="s">
        <v>124</v>
      </c>
      <c r="F164" s="64" t="s">
        <v>189</v>
      </c>
      <c r="G164" s="42"/>
      <c r="H164" s="101"/>
      <c r="I164" s="43"/>
      <c r="J164" s="36"/>
      <c r="K164" s="102">
        <f t="shared" ca="1" si="28"/>
        <v>2024</v>
      </c>
      <c r="L164" s="36"/>
      <c r="M164" s="37" t="str">
        <f t="shared" si="24"/>
        <v>N/A</v>
      </c>
      <c r="N164" s="48">
        <v>5</v>
      </c>
      <c r="O164" s="45">
        <v>1</v>
      </c>
      <c r="P164" s="45">
        <v>1</v>
      </c>
      <c r="Q164" s="18">
        <f t="shared" si="25"/>
        <v>5.5</v>
      </c>
      <c r="R164" s="40">
        <v>1</v>
      </c>
      <c r="S164" s="51" t="s">
        <v>154</v>
      </c>
      <c r="T164" s="52">
        <v>2500</v>
      </c>
      <c r="U164" s="103">
        <f t="shared" si="26"/>
        <v>2500</v>
      </c>
      <c r="V164" s="68" t="s">
        <v>222</v>
      </c>
      <c r="W164" s="67" t="s">
        <v>179</v>
      </c>
      <c r="X164" s="40">
        <v>2032</v>
      </c>
      <c r="Y164" s="53"/>
      <c r="Z164" s="54" t="str">
        <f t="shared" ref="Z164:AK173" si="31">IF($X164=Z$3,(IF($W164="YES","",+$U164)),"")</f>
        <v/>
      </c>
      <c r="AA164" s="116" t="str">
        <f t="shared" si="31"/>
        <v/>
      </c>
      <c r="AB164" s="116" t="str">
        <f t="shared" si="31"/>
        <v/>
      </c>
      <c r="AC164" s="116" t="str">
        <f t="shared" si="31"/>
        <v/>
      </c>
      <c r="AD164" s="116" t="str">
        <f t="shared" si="31"/>
        <v/>
      </c>
      <c r="AE164" s="116" t="str">
        <f t="shared" si="31"/>
        <v/>
      </c>
      <c r="AF164" s="119" t="str">
        <f t="shared" si="31"/>
        <v/>
      </c>
      <c r="AG164" s="119" t="str">
        <f t="shared" si="31"/>
        <v/>
      </c>
      <c r="AH164" s="119">
        <f t="shared" si="31"/>
        <v>2500</v>
      </c>
      <c r="AI164" s="119" t="str">
        <f t="shared" si="31"/>
        <v/>
      </c>
      <c r="AJ164" s="119" t="str">
        <f t="shared" si="31"/>
        <v/>
      </c>
      <c r="AK164" s="120" t="str">
        <f t="shared" si="31"/>
        <v/>
      </c>
      <c r="AL164" s="65"/>
      <c r="AM164" s="60"/>
      <c r="AN164" s="60"/>
      <c r="AO164" s="60"/>
      <c r="AP164" s="60"/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</row>
    <row r="165" spans="2:57" hidden="1">
      <c r="B165" s="40"/>
      <c r="C165" s="41" t="s">
        <v>6</v>
      </c>
      <c r="D165" s="41" t="s">
        <v>110</v>
      </c>
      <c r="E165" s="41" t="s">
        <v>138</v>
      </c>
      <c r="F165" s="64" t="s">
        <v>349</v>
      </c>
      <c r="G165" s="44"/>
      <c r="H165" s="101" t="s">
        <v>509</v>
      </c>
      <c r="I165" s="45"/>
      <c r="J165" s="36"/>
      <c r="K165" s="102">
        <f t="shared" ca="1" si="28"/>
        <v>2024</v>
      </c>
      <c r="L165" s="36"/>
      <c r="M165" s="37" t="str">
        <f t="shared" si="24"/>
        <v>N/A</v>
      </c>
      <c r="N165" s="48">
        <v>5</v>
      </c>
      <c r="O165" s="45">
        <v>1</v>
      </c>
      <c r="P165" s="45">
        <v>1</v>
      </c>
      <c r="Q165" s="18">
        <f t="shared" si="25"/>
        <v>5.5</v>
      </c>
      <c r="R165" s="40">
        <v>1</v>
      </c>
      <c r="S165" s="51" t="s">
        <v>262</v>
      </c>
      <c r="T165" s="52">
        <v>2500</v>
      </c>
      <c r="U165" s="103">
        <f t="shared" si="26"/>
        <v>2500</v>
      </c>
      <c r="V165" s="68" t="s">
        <v>222</v>
      </c>
      <c r="W165" s="67" t="s">
        <v>179</v>
      </c>
      <c r="X165" s="40">
        <v>2025</v>
      </c>
      <c r="Y165" s="53"/>
      <c r="Z165" s="54" t="str">
        <f t="shared" si="31"/>
        <v/>
      </c>
      <c r="AA165" s="116">
        <f t="shared" si="31"/>
        <v>2500</v>
      </c>
      <c r="AB165" s="116" t="str">
        <f t="shared" si="31"/>
        <v/>
      </c>
      <c r="AC165" s="116" t="str">
        <f t="shared" si="31"/>
        <v/>
      </c>
      <c r="AD165" s="116" t="str">
        <f t="shared" si="31"/>
        <v/>
      </c>
      <c r="AE165" s="116" t="str">
        <f t="shared" si="31"/>
        <v/>
      </c>
      <c r="AF165" s="119" t="str">
        <f t="shared" si="31"/>
        <v/>
      </c>
      <c r="AG165" s="119" t="str">
        <f t="shared" si="31"/>
        <v/>
      </c>
      <c r="AH165" s="119" t="str">
        <f t="shared" si="31"/>
        <v/>
      </c>
      <c r="AI165" s="119" t="str">
        <f t="shared" si="31"/>
        <v/>
      </c>
      <c r="AJ165" s="119" t="str">
        <f t="shared" si="31"/>
        <v/>
      </c>
      <c r="AK165" s="120" t="str">
        <f t="shared" si="31"/>
        <v/>
      </c>
      <c r="AL165" s="65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</row>
    <row r="166" spans="2:57" hidden="1">
      <c r="B166" s="40"/>
      <c r="C166" s="41" t="s">
        <v>5</v>
      </c>
      <c r="D166" s="41" t="s">
        <v>103</v>
      </c>
      <c r="E166" s="41" t="s">
        <v>125</v>
      </c>
      <c r="F166" s="64" t="s">
        <v>336</v>
      </c>
      <c r="G166" s="44"/>
      <c r="H166" s="101"/>
      <c r="I166" s="45"/>
      <c r="J166" s="36"/>
      <c r="K166" s="102">
        <f t="shared" ca="1" si="28"/>
        <v>2024</v>
      </c>
      <c r="L166" s="36"/>
      <c r="M166" s="37" t="str">
        <f t="shared" si="24"/>
        <v>N/A</v>
      </c>
      <c r="N166" s="48">
        <v>5</v>
      </c>
      <c r="O166" s="45">
        <v>1</v>
      </c>
      <c r="P166" s="45">
        <v>1</v>
      </c>
      <c r="Q166" s="18">
        <f t="shared" si="25"/>
        <v>5.5</v>
      </c>
      <c r="R166" s="40">
        <v>1</v>
      </c>
      <c r="S166" s="51" t="s">
        <v>154</v>
      </c>
      <c r="T166" s="52">
        <v>2000</v>
      </c>
      <c r="U166" s="103">
        <f t="shared" si="26"/>
        <v>2000</v>
      </c>
      <c r="V166" s="68" t="s">
        <v>222</v>
      </c>
      <c r="W166" s="67" t="s">
        <v>179</v>
      </c>
      <c r="X166" s="40">
        <v>2025</v>
      </c>
      <c r="Y166" s="53"/>
      <c r="Z166" s="54" t="str">
        <f t="shared" si="31"/>
        <v/>
      </c>
      <c r="AA166" s="116">
        <f t="shared" si="31"/>
        <v>2000</v>
      </c>
      <c r="AB166" s="116" t="str">
        <f t="shared" si="31"/>
        <v/>
      </c>
      <c r="AC166" s="116" t="str">
        <f t="shared" si="31"/>
        <v/>
      </c>
      <c r="AD166" s="116" t="str">
        <f t="shared" si="31"/>
        <v/>
      </c>
      <c r="AE166" s="116" t="str">
        <f t="shared" si="31"/>
        <v/>
      </c>
      <c r="AF166" s="119" t="str">
        <f t="shared" si="31"/>
        <v/>
      </c>
      <c r="AG166" s="119" t="str">
        <f t="shared" si="31"/>
        <v/>
      </c>
      <c r="AH166" s="119" t="str">
        <f t="shared" si="31"/>
        <v/>
      </c>
      <c r="AI166" s="119" t="str">
        <f t="shared" si="31"/>
        <v/>
      </c>
      <c r="AJ166" s="119" t="str">
        <f t="shared" si="31"/>
        <v/>
      </c>
      <c r="AK166" s="120" t="str">
        <f t="shared" si="31"/>
        <v/>
      </c>
      <c r="AL166" s="65"/>
      <c r="AM166" s="60"/>
      <c r="AN166" s="60"/>
      <c r="AO166" s="60"/>
      <c r="AP166" s="60"/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</row>
    <row r="167" spans="2:57" hidden="1">
      <c r="B167" s="40"/>
      <c r="C167" s="41" t="s">
        <v>1</v>
      </c>
      <c r="D167" s="41" t="s">
        <v>99</v>
      </c>
      <c r="E167" s="41" t="s">
        <v>117</v>
      </c>
      <c r="F167" s="64" t="s">
        <v>434</v>
      </c>
      <c r="G167" s="42"/>
      <c r="H167" s="101" t="s">
        <v>477</v>
      </c>
      <c r="I167" s="43"/>
      <c r="J167" s="36"/>
      <c r="K167" s="102">
        <f t="shared" ca="1" si="28"/>
        <v>2024</v>
      </c>
      <c r="L167" s="36"/>
      <c r="M167" s="37" t="str">
        <f t="shared" si="24"/>
        <v>N/A</v>
      </c>
      <c r="N167" s="48">
        <v>5</v>
      </c>
      <c r="O167" s="45">
        <v>1</v>
      </c>
      <c r="P167" s="45">
        <v>1</v>
      </c>
      <c r="Q167" s="18">
        <f t="shared" si="25"/>
        <v>5.5</v>
      </c>
      <c r="R167" s="40">
        <v>1</v>
      </c>
      <c r="S167" s="51" t="s">
        <v>154</v>
      </c>
      <c r="T167" s="52">
        <v>2000</v>
      </c>
      <c r="U167" s="103">
        <f t="shared" si="26"/>
        <v>2000</v>
      </c>
      <c r="V167" s="68" t="s">
        <v>222</v>
      </c>
      <c r="W167" s="67" t="s">
        <v>179</v>
      </c>
      <c r="X167" s="40">
        <v>2027</v>
      </c>
      <c r="Y167" s="53"/>
      <c r="Z167" s="54" t="str">
        <f t="shared" si="31"/>
        <v/>
      </c>
      <c r="AA167" s="116" t="str">
        <f t="shared" si="31"/>
        <v/>
      </c>
      <c r="AB167" s="116" t="str">
        <f t="shared" si="31"/>
        <v/>
      </c>
      <c r="AC167" s="116">
        <f t="shared" si="31"/>
        <v>2000</v>
      </c>
      <c r="AD167" s="116" t="str">
        <f t="shared" si="31"/>
        <v/>
      </c>
      <c r="AE167" s="116" t="str">
        <f t="shared" si="31"/>
        <v/>
      </c>
      <c r="AF167" s="119" t="str">
        <f t="shared" si="31"/>
        <v/>
      </c>
      <c r="AG167" s="119" t="str">
        <f t="shared" si="31"/>
        <v/>
      </c>
      <c r="AH167" s="119" t="str">
        <f t="shared" si="31"/>
        <v/>
      </c>
      <c r="AI167" s="119" t="str">
        <f t="shared" si="31"/>
        <v/>
      </c>
      <c r="AJ167" s="119" t="str">
        <f t="shared" si="31"/>
        <v/>
      </c>
      <c r="AK167" s="120" t="str">
        <f t="shared" si="31"/>
        <v/>
      </c>
      <c r="AL167" s="65"/>
      <c r="AM167" s="60"/>
      <c r="AN167" s="60"/>
      <c r="AO167" s="60"/>
      <c r="AP167" s="60"/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</row>
    <row r="168" spans="2:57" ht="30" hidden="1">
      <c r="B168" s="40"/>
      <c r="C168" s="41" t="s">
        <v>1</v>
      </c>
      <c r="D168" s="41" t="s">
        <v>110</v>
      </c>
      <c r="E168" s="41" t="s">
        <v>100</v>
      </c>
      <c r="F168" s="64" t="s">
        <v>192</v>
      </c>
      <c r="G168" s="42"/>
      <c r="H168" s="101"/>
      <c r="I168" s="43"/>
      <c r="J168" s="36"/>
      <c r="K168" s="102">
        <f t="shared" ca="1" si="28"/>
        <v>2024</v>
      </c>
      <c r="L168" s="36"/>
      <c r="M168" s="37" t="str">
        <f t="shared" si="24"/>
        <v>N/A</v>
      </c>
      <c r="N168" s="48">
        <v>5</v>
      </c>
      <c r="O168" s="45">
        <v>1</v>
      </c>
      <c r="P168" s="45">
        <v>1</v>
      </c>
      <c r="Q168" s="18">
        <f t="shared" si="25"/>
        <v>5.5</v>
      </c>
      <c r="R168" s="40">
        <v>1</v>
      </c>
      <c r="S168" s="51" t="s">
        <v>154</v>
      </c>
      <c r="T168" s="52">
        <v>1000</v>
      </c>
      <c r="U168" s="103">
        <f t="shared" si="26"/>
        <v>1000</v>
      </c>
      <c r="V168" s="68" t="s">
        <v>222</v>
      </c>
      <c r="W168" s="67" t="s">
        <v>179</v>
      </c>
      <c r="X168" s="40">
        <v>2025</v>
      </c>
      <c r="Y168" s="53"/>
      <c r="Z168" s="54" t="str">
        <f t="shared" si="31"/>
        <v/>
      </c>
      <c r="AA168" s="116">
        <f t="shared" si="31"/>
        <v>1000</v>
      </c>
      <c r="AB168" s="116" t="str">
        <f t="shared" si="31"/>
        <v/>
      </c>
      <c r="AC168" s="116" t="str">
        <f t="shared" si="31"/>
        <v/>
      </c>
      <c r="AD168" s="116" t="str">
        <f t="shared" si="31"/>
        <v/>
      </c>
      <c r="AE168" s="116" t="str">
        <f t="shared" si="31"/>
        <v/>
      </c>
      <c r="AF168" s="119" t="str">
        <f t="shared" si="31"/>
        <v/>
      </c>
      <c r="AG168" s="119" t="str">
        <f t="shared" si="31"/>
        <v/>
      </c>
      <c r="AH168" s="119" t="str">
        <f t="shared" si="31"/>
        <v/>
      </c>
      <c r="AI168" s="119" t="str">
        <f t="shared" si="31"/>
        <v/>
      </c>
      <c r="AJ168" s="119" t="str">
        <f t="shared" si="31"/>
        <v/>
      </c>
      <c r="AK168" s="120" t="str">
        <f t="shared" si="31"/>
        <v/>
      </c>
      <c r="AL168" s="65"/>
      <c r="AM168" s="60"/>
      <c r="AN168" s="60"/>
      <c r="AO168" s="60"/>
      <c r="AP168" s="60"/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</row>
    <row r="169" spans="2:57" ht="30" hidden="1">
      <c r="B169" s="40"/>
      <c r="C169" s="41" t="s">
        <v>1</v>
      </c>
      <c r="D169" s="39" t="s">
        <v>110</v>
      </c>
      <c r="E169" s="41" t="s">
        <v>171</v>
      </c>
      <c r="F169" s="64" t="s">
        <v>197</v>
      </c>
      <c r="G169" s="42"/>
      <c r="H169" s="101" t="s">
        <v>487</v>
      </c>
      <c r="I169" s="43"/>
      <c r="J169" s="36"/>
      <c r="K169" s="102">
        <f t="shared" ca="1" si="28"/>
        <v>2024</v>
      </c>
      <c r="L169" s="36"/>
      <c r="M169" s="37" t="str">
        <f t="shared" si="24"/>
        <v>N/A</v>
      </c>
      <c r="N169" s="48">
        <v>2</v>
      </c>
      <c r="O169" s="45">
        <v>2</v>
      </c>
      <c r="P169" s="45">
        <v>3</v>
      </c>
      <c r="Q169" s="18">
        <f t="shared" si="25"/>
        <v>5.2</v>
      </c>
      <c r="R169" s="40">
        <v>1</v>
      </c>
      <c r="S169" s="51" t="s">
        <v>154</v>
      </c>
      <c r="T169" s="52">
        <v>100000</v>
      </c>
      <c r="U169" s="103">
        <f t="shared" si="26"/>
        <v>100000</v>
      </c>
      <c r="V169" s="68" t="s">
        <v>222</v>
      </c>
      <c r="W169" s="67" t="s">
        <v>179</v>
      </c>
      <c r="X169" s="40">
        <v>2031</v>
      </c>
      <c r="Y169" s="53"/>
      <c r="Z169" s="54" t="str">
        <f t="shared" si="31"/>
        <v/>
      </c>
      <c r="AA169" s="116" t="str">
        <f t="shared" si="31"/>
        <v/>
      </c>
      <c r="AB169" s="116" t="str">
        <f t="shared" si="31"/>
        <v/>
      </c>
      <c r="AC169" s="116" t="str">
        <f t="shared" si="31"/>
        <v/>
      </c>
      <c r="AD169" s="116" t="str">
        <f t="shared" si="31"/>
        <v/>
      </c>
      <c r="AE169" s="116" t="str">
        <f t="shared" si="31"/>
        <v/>
      </c>
      <c r="AF169" s="119" t="str">
        <f t="shared" si="31"/>
        <v/>
      </c>
      <c r="AG169" s="119">
        <f t="shared" si="31"/>
        <v>100000</v>
      </c>
      <c r="AH169" s="119" t="str">
        <f t="shared" si="31"/>
        <v/>
      </c>
      <c r="AI169" s="119" t="str">
        <f t="shared" si="31"/>
        <v/>
      </c>
      <c r="AJ169" s="119" t="str">
        <f t="shared" si="31"/>
        <v/>
      </c>
      <c r="AK169" s="120" t="str">
        <f t="shared" si="31"/>
        <v/>
      </c>
      <c r="AL169" s="65"/>
      <c r="AM169" s="60"/>
      <c r="AN169" s="60"/>
      <c r="AO169" s="60"/>
      <c r="AP169" s="60"/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</row>
    <row r="170" spans="2:57" ht="30">
      <c r="B170" s="40"/>
      <c r="C170" s="41" t="s">
        <v>7</v>
      </c>
      <c r="D170" s="41" t="s">
        <v>110</v>
      </c>
      <c r="E170" s="41" t="s">
        <v>101</v>
      </c>
      <c r="F170" s="64" t="s">
        <v>364</v>
      </c>
      <c r="G170" s="44" t="s">
        <v>474</v>
      </c>
      <c r="H170" s="101" t="s">
        <v>475</v>
      </c>
      <c r="I170" s="45" t="s">
        <v>178</v>
      </c>
      <c r="J170" s="36">
        <v>2003</v>
      </c>
      <c r="K170" s="102">
        <f t="shared" ca="1" si="28"/>
        <v>21</v>
      </c>
      <c r="L170" s="36">
        <v>20</v>
      </c>
      <c r="M170" s="37">
        <f t="shared" ca="1" si="24"/>
        <v>-1</v>
      </c>
      <c r="N170" s="48">
        <v>4</v>
      </c>
      <c r="O170" s="45">
        <v>1</v>
      </c>
      <c r="P170" s="45">
        <v>3</v>
      </c>
      <c r="Q170" s="19">
        <f t="shared" si="25"/>
        <v>5.2</v>
      </c>
      <c r="R170" s="40">
        <v>2</v>
      </c>
      <c r="S170" s="51" t="s">
        <v>262</v>
      </c>
      <c r="T170" s="52">
        <v>5000</v>
      </c>
      <c r="U170" s="103">
        <f t="shared" si="26"/>
        <v>10000</v>
      </c>
      <c r="V170" s="68" t="s">
        <v>222</v>
      </c>
      <c r="W170" s="67" t="s">
        <v>179</v>
      </c>
      <c r="X170" s="40">
        <v>2024</v>
      </c>
      <c r="Y170" s="53"/>
      <c r="Z170" s="54">
        <f t="shared" si="31"/>
        <v>10000</v>
      </c>
      <c r="AA170" s="116" t="str">
        <f t="shared" si="31"/>
        <v/>
      </c>
      <c r="AB170" s="116" t="str">
        <f t="shared" si="31"/>
        <v/>
      </c>
      <c r="AC170" s="116" t="str">
        <f t="shared" si="31"/>
        <v/>
      </c>
      <c r="AD170" s="116" t="str">
        <f t="shared" si="31"/>
        <v/>
      </c>
      <c r="AE170" s="116" t="str">
        <f t="shared" si="31"/>
        <v/>
      </c>
      <c r="AF170" s="119" t="str">
        <f t="shared" si="31"/>
        <v/>
      </c>
      <c r="AG170" s="119" t="str">
        <f t="shared" si="31"/>
        <v/>
      </c>
      <c r="AH170" s="119" t="str">
        <f t="shared" si="31"/>
        <v/>
      </c>
      <c r="AI170" s="119" t="str">
        <f t="shared" si="31"/>
        <v/>
      </c>
      <c r="AJ170" s="119" t="str">
        <f t="shared" si="31"/>
        <v/>
      </c>
      <c r="AK170" s="120" t="str">
        <f t="shared" si="31"/>
        <v/>
      </c>
      <c r="AL170" s="65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</row>
    <row r="171" spans="2:57" ht="30" hidden="1">
      <c r="B171" s="40"/>
      <c r="C171" s="41" t="s">
        <v>4</v>
      </c>
      <c r="D171" s="41" t="s">
        <v>108</v>
      </c>
      <c r="E171" s="41" t="s">
        <v>171</v>
      </c>
      <c r="F171" s="64" t="s">
        <v>327</v>
      </c>
      <c r="G171" s="44"/>
      <c r="H171" s="101"/>
      <c r="I171" s="45"/>
      <c r="J171" s="36"/>
      <c r="K171" s="102">
        <f t="shared" ca="1" si="28"/>
        <v>2024</v>
      </c>
      <c r="L171" s="36"/>
      <c r="M171" s="37" t="str">
        <f t="shared" si="24"/>
        <v>N/A</v>
      </c>
      <c r="N171" s="48">
        <v>2</v>
      </c>
      <c r="O171" s="45">
        <v>2</v>
      </c>
      <c r="P171" s="45">
        <v>3</v>
      </c>
      <c r="Q171" s="18">
        <f t="shared" si="25"/>
        <v>5.2</v>
      </c>
      <c r="R171" s="40">
        <v>1</v>
      </c>
      <c r="S171" s="51" t="s">
        <v>154</v>
      </c>
      <c r="T171" s="52">
        <v>10000</v>
      </c>
      <c r="U171" s="103">
        <f t="shared" si="26"/>
        <v>10000</v>
      </c>
      <c r="V171" s="68" t="s">
        <v>222</v>
      </c>
      <c r="W171" s="67" t="s">
        <v>179</v>
      </c>
      <c r="X171" s="40">
        <v>2032</v>
      </c>
      <c r="Y171" s="53"/>
      <c r="Z171" s="54" t="str">
        <f t="shared" si="31"/>
        <v/>
      </c>
      <c r="AA171" s="116" t="str">
        <f t="shared" si="31"/>
        <v/>
      </c>
      <c r="AB171" s="116" t="str">
        <f t="shared" si="31"/>
        <v/>
      </c>
      <c r="AC171" s="116" t="str">
        <f t="shared" si="31"/>
        <v/>
      </c>
      <c r="AD171" s="116" t="str">
        <f t="shared" si="31"/>
        <v/>
      </c>
      <c r="AE171" s="116" t="str">
        <f t="shared" si="31"/>
        <v/>
      </c>
      <c r="AF171" s="119" t="str">
        <f t="shared" si="31"/>
        <v/>
      </c>
      <c r="AG171" s="119" t="str">
        <f t="shared" si="31"/>
        <v/>
      </c>
      <c r="AH171" s="119">
        <f t="shared" si="31"/>
        <v>10000</v>
      </c>
      <c r="AI171" s="119" t="str">
        <f t="shared" si="31"/>
        <v/>
      </c>
      <c r="AJ171" s="119" t="str">
        <f t="shared" si="31"/>
        <v/>
      </c>
      <c r="AK171" s="120" t="str">
        <f t="shared" si="31"/>
        <v/>
      </c>
      <c r="AL171" s="65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</row>
    <row r="172" spans="2:57" hidden="1">
      <c r="B172" s="40"/>
      <c r="C172" s="41" t="s">
        <v>1</v>
      </c>
      <c r="D172" s="41" t="s">
        <v>99</v>
      </c>
      <c r="E172" s="41" t="s">
        <v>116</v>
      </c>
      <c r="F172" s="64" t="s">
        <v>176</v>
      </c>
      <c r="G172" s="42"/>
      <c r="H172" s="101"/>
      <c r="I172" s="43" t="s">
        <v>179</v>
      </c>
      <c r="J172" s="36">
        <v>2014</v>
      </c>
      <c r="K172" s="102">
        <f t="shared" ref="K172:K203" ca="1" si="32">YEAR(TODAY())-J172</f>
        <v>10</v>
      </c>
      <c r="L172" s="36">
        <v>25</v>
      </c>
      <c r="M172" s="37">
        <f t="shared" ca="1" si="24"/>
        <v>15</v>
      </c>
      <c r="N172" s="48">
        <v>1</v>
      </c>
      <c r="O172" s="45">
        <v>4</v>
      </c>
      <c r="P172" s="45">
        <v>3</v>
      </c>
      <c r="Q172" s="18">
        <f t="shared" si="25"/>
        <v>5.2</v>
      </c>
      <c r="R172" s="40">
        <v>1</v>
      </c>
      <c r="S172" s="51" t="s">
        <v>154</v>
      </c>
      <c r="T172" s="52">
        <v>10000</v>
      </c>
      <c r="U172" s="103">
        <f t="shared" si="26"/>
        <v>10000</v>
      </c>
      <c r="V172" s="68" t="s">
        <v>222</v>
      </c>
      <c r="W172" s="67" t="s">
        <v>179</v>
      </c>
      <c r="X172" s="40" t="s">
        <v>147</v>
      </c>
      <c r="Y172" s="53"/>
      <c r="Z172" s="54" t="str">
        <f t="shared" si="31"/>
        <v/>
      </c>
      <c r="AA172" s="116" t="str">
        <f t="shared" si="31"/>
        <v/>
      </c>
      <c r="AB172" s="116" t="str">
        <f t="shared" si="31"/>
        <v/>
      </c>
      <c r="AC172" s="116" t="str">
        <f t="shared" si="31"/>
        <v/>
      </c>
      <c r="AD172" s="116" t="str">
        <f t="shared" si="31"/>
        <v/>
      </c>
      <c r="AE172" s="116" t="str">
        <f t="shared" si="31"/>
        <v/>
      </c>
      <c r="AF172" s="119" t="str">
        <f t="shared" si="31"/>
        <v/>
      </c>
      <c r="AG172" s="119" t="str">
        <f t="shared" si="31"/>
        <v/>
      </c>
      <c r="AH172" s="119" t="str">
        <f t="shared" si="31"/>
        <v/>
      </c>
      <c r="AI172" s="119" t="str">
        <f t="shared" si="31"/>
        <v/>
      </c>
      <c r="AJ172" s="119" t="str">
        <f t="shared" si="31"/>
        <v/>
      </c>
      <c r="AK172" s="120">
        <f t="shared" si="31"/>
        <v>10000</v>
      </c>
      <c r="AL172" s="65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</row>
    <row r="173" spans="2:57" ht="30" hidden="1">
      <c r="B173" s="40"/>
      <c r="C173" s="41" t="s">
        <v>1</v>
      </c>
      <c r="D173" s="41" t="s">
        <v>110</v>
      </c>
      <c r="E173" s="41" t="s">
        <v>102</v>
      </c>
      <c r="F173" s="64" t="s">
        <v>316</v>
      </c>
      <c r="G173" s="42"/>
      <c r="H173" s="101" t="s">
        <v>484</v>
      </c>
      <c r="I173" s="43" t="s">
        <v>179</v>
      </c>
      <c r="J173" s="36">
        <v>2022</v>
      </c>
      <c r="K173" s="102">
        <f t="shared" ca="1" si="32"/>
        <v>2</v>
      </c>
      <c r="L173" s="36">
        <v>20</v>
      </c>
      <c r="M173" s="37">
        <f t="shared" ca="1" si="24"/>
        <v>18</v>
      </c>
      <c r="N173" s="48">
        <v>2</v>
      </c>
      <c r="O173" s="45">
        <v>2</v>
      </c>
      <c r="P173" s="45">
        <v>3</v>
      </c>
      <c r="Q173" s="18">
        <f t="shared" si="25"/>
        <v>5.2</v>
      </c>
      <c r="R173" s="40">
        <v>1</v>
      </c>
      <c r="S173" s="51" t="s">
        <v>154</v>
      </c>
      <c r="T173" s="52">
        <v>500</v>
      </c>
      <c r="U173" s="103">
        <f t="shared" si="26"/>
        <v>500</v>
      </c>
      <c r="V173" s="68" t="s">
        <v>222</v>
      </c>
      <c r="W173" s="67" t="s">
        <v>179</v>
      </c>
      <c r="X173" s="40">
        <v>2025</v>
      </c>
      <c r="Y173" s="53"/>
      <c r="Z173" s="54" t="str">
        <f t="shared" si="31"/>
        <v/>
      </c>
      <c r="AA173" s="116">
        <f t="shared" si="31"/>
        <v>500</v>
      </c>
      <c r="AB173" s="116" t="str">
        <f t="shared" si="31"/>
        <v/>
      </c>
      <c r="AC173" s="116" t="str">
        <f t="shared" si="31"/>
        <v/>
      </c>
      <c r="AD173" s="116" t="str">
        <f t="shared" si="31"/>
        <v/>
      </c>
      <c r="AE173" s="116" t="str">
        <f t="shared" si="31"/>
        <v/>
      </c>
      <c r="AF173" s="119" t="str">
        <f t="shared" si="31"/>
        <v/>
      </c>
      <c r="AG173" s="119" t="str">
        <f t="shared" si="31"/>
        <v/>
      </c>
      <c r="AH173" s="119" t="str">
        <f t="shared" si="31"/>
        <v/>
      </c>
      <c r="AI173" s="119" t="str">
        <f t="shared" si="31"/>
        <v/>
      </c>
      <c r="AJ173" s="119" t="str">
        <f t="shared" si="31"/>
        <v/>
      </c>
      <c r="AK173" s="120" t="str">
        <f t="shared" si="31"/>
        <v/>
      </c>
      <c r="AL173" s="65"/>
      <c r="AM173" s="60"/>
      <c r="AN173" s="60"/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</row>
    <row r="174" spans="2:57" ht="30" hidden="1">
      <c r="B174" s="40"/>
      <c r="C174" s="41" t="s">
        <v>2</v>
      </c>
      <c r="D174" s="41" t="s">
        <v>110</v>
      </c>
      <c r="E174" s="41" t="s">
        <v>171</v>
      </c>
      <c r="F174" s="64" t="s">
        <v>210</v>
      </c>
      <c r="G174" s="42"/>
      <c r="H174" s="101"/>
      <c r="I174" s="43"/>
      <c r="J174" s="36"/>
      <c r="K174" s="102">
        <f t="shared" ca="1" si="32"/>
        <v>2024</v>
      </c>
      <c r="L174" s="36"/>
      <c r="M174" s="37" t="str">
        <f t="shared" si="24"/>
        <v>N/A</v>
      </c>
      <c r="N174" s="48">
        <v>2</v>
      </c>
      <c r="O174" s="45">
        <v>2</v>
      </c>
      <c r="P174" s="45">
        <v>2</v>
      </c>
      <c r="Q174" s="18">
        <f t="shared" si="25"/>
        <v>4.8</v>
      </c>
      <c r="R174" s="40">
        <v>2</v>
      </c>
      <c r="S174" s="51" t="s">
        <v>154</v>
      </c>
      <c r="T174" s="52">
        <v>14000</v>
      </c>
      <c r="U174" s="103">
        <f t="shared" si="26"/>
        <v>28000</v>
      </c>
      <c r="V174" s="68" t="s">
        <v>222</v>
      </c>
      <c r="W174" s="67" t="s">
        <v>179</v>
      </c>
      <c r="X174" s="40">
        <v>2028</v>
      </c>
      <c r="Y174" s="53"/>
      <c r="Z174" s="54" t="str">
        <f t="shared" ref="Z174:AK183" si="33">IF($X174=Z$3,(IF($W174="YES","",+$U174)),"")</f>
        <v/>
      </c>
      <c r="AA174" s="116" t="str">
        <f t="shared" si="33"/>
        <v/>
      </c>
      <c r="AB174" s="116" t="str">
        <f t="shared" si="33"/>
        <v/>
      </c>
      <c r="AC174" s="116" t="str">
        <f t="shared" si="33"/>
        <v/>
      </c>
      <c r="AD174" s="116">
        <f t="shared" si="33"/>
        <v>28000</v>
      </c>
      <c r="AE174" s="116" t="str">
        <f t="shared" si="33"/>
        <v/>
      </c>
      <c r="AF174" s="119" t="str">
        <f t="shared" si="33"/>
        <v/>
      </c>
      <c r="AG174" s="119" t="str">
        <f t="shared" si="33"/>
        <v/>
      </c>
      <c r="AH174" s="119" t="str">
        <f t="shared" si="33"/>
        <v/>
      </c>
      <c r="AI174" s="119" t="str">
        <f t="shared" si="33"/>
        <v/>
      </c>
      <c r="AJ174" s="119" t="str">
        <f t="shared" si="33"/>
        <v/>
      </c>
      <c r="AK174" s="120" t="str">
        <f t="shared" si="33"/>
        <v/>
      </c>
      <c r="AL174" s="65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</row>
    <row r="175" spans="2:57" hidden="1">
      <c r="B175" s="40"/>
      <c r="C175" s="41" t="s">
        <v>4</v>
      </c>
      <c r="D175" s="41" t="s">
        <v>103</v>
      </c>
      <c r="E175" s="41" t="s">
        <v>126</v>
      </c>
      <c r="F175" s="64" t="s">
        <v>281</v>
      </c>
      <c r="G175" s="44"/>
      <c r="H175" s="101"/>
      <c r="I175" s="45"/>
      <c r="J175" s="36"/>
      <c r="K175" s="102">
        <f t="shared" ca="1" si="32"/>
        <v>2024</v>
      </c>
      <c r="L175" s="36"/>
      <c r="M175" s="37" t="str">
        <f t="shared" si="24"/>
        <v>N/A</v>
      </c>
      <c r="N175" s="48">
        <v>2</v>
      </c>
      <c r="O175" s="45">
        <v>2</v>
      </c>
      <c r="P175" s="45">
        <v>2</v>
      </c>
      <c r="Q175" s="18">
        <f t="shared" si="25"/>
        <v>4.8</v>
      </c>
      <c r="R175" s="40">
        <v>1</v>
      </c>
      <c r="S175" s="51" t="s">
        <v>154</v>
      </c>
      <c r="T175" s="52">
        <v>25000</v>
      </c>
      <c r="U175" s="103">
        <f t="shared" si="26"/>
        <v>25000</v>
      </c>
      <c r="V175" s="68" t="s">
        <v>222</v>
      </c>
      <c r="W175" s="67" t="s">
        <v>179</v>
      </c>
      <c r="X175" s="40">
        <v>2031</v>
      </c>
      <c r="Y175" s="53"/>
      <c r="Z175" s="54" t="str">
        <f t="shared" si="33"/>
        <v/>
      </c>
      <c r="AA175" s="116" t="str">
        <f t="shared" si="33"/>
        <v/>
      </c>
      <c r="AB175" s="116" t="str">
        <f t="shared" si="33"/>
        <v/>
      </c>
      <c r="AC175" s="116" t="str">
        <f t="shared" si="33"/>
        <v/>
      </c>
      <c r="AD175" s="116" t="str">
        <f t="shared" si="33"/>
        <v/>
      </c>
      <c r="AE175" s="116" t="str">
        <f t="shared" si="33"/>
        <v/>
      </c>
      <c r="AF175" s="119" t="str">
        <f t="shared" si="33"/>
        <v/>
      </c>
      <c r="AG175" s="119">
        <f t="shared" si="33"/>
        <v>25000</v>
      </c>
      <c r="AH175" s="119" t="str">
        <f t="shared" si="33"/>
        <v/>
      </c>
      <c r="AI175" s="119" t="str">
        <f t="shared" si="33"/>
        <v/>
      </c>
      <c r="AJ175" s="119" t="str">
        <f t="shared" si="33"/>
        <v/>
      </c>
      <c r="AK175" s="120" t="str">
        <f t="shared" si="33"/>
        <v/>
      </c>
      <c r="AL175" s="65"/>
      <c r="AM175" s="60"/>
      <c r="AN175" s="60"/>
      <c r="AO175" s="60"/>
      <c r="AP175" s="60"/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</row>
    <row r="176" spans="2:57" hidden="1">
      <c r="B176" s="40"/>
      <c r="C176" s="41" t="s">
        <v>4</v>
      </c>
      <c r="D176" s="41" t="s">
        <v>99</v>
      </c>
      <c r="E176" s="41" t="s">
        <v>115</v>
      </c>
      <c r="F176" s="64" t="s">
        <v>322</v>
      </c>
      <c r="G176" s="44"/>
      <c r="H176" s="101"/>
      <c r="I176" s="45"/>
      <c r="J176" s="36"/>
      <c r="K176" s="102">
        <f t="shared" ca="1" si="32"/>
        <v>2024</v>
      </c>
      <c r="L176" s="36"/>
      <c r="M176" s="37" t="str">
        <f t="shared" si="24"/>
        <v>N/A</v>
      </c>
      <c r="N176" s="48">
        <v>2</v>
      </c>
      <c r="O176" s="45">
        <v>2</v>
      </c>
      <c r="P176" s="45">
        <v>2</v>
      </c>
      <c r="Q176" s="18">
        <f t="shared" si="25"/>
        <v>4.8</v>
      </c>
      <c r="R176" s="40">
        <v>1</v>
      </c>
      <c r="S176" s="51" t="s">
        <v>262</v>
      </c>
      <c r="T176" s="52">
        <v>20000</v>
      </c>
      <c r="U176" s="103">
        <f t="shared" si="26"/>
        <v>20000</v>
      </c>
      <c r="V176" s="68" t="s">
        <v>222</v>
      </c>
      <c r="W176" s="67" t="s">
        <v>179</v>
      </c>
      <c r="X176" s="40" t="s">
        <v>147</v>
      </c>
      <c r="Y176" s="53"/>
      <c r="Z176" s="54" t="str">
        <f t="shared" si="33"/>
        <v/>
      </c>
      <c r="AA176" s="116" t="str">
        <f t="shared" si="33"/>
        <v/>
      </c>
      <c r="AB176" s="116" t="str">
        <f t="shared" si="33"/>
        <v/>
      </c>
      <c r="AC176" s="116" t="str">
        <f t="shared" si="33"/>
        <v/>
      </c>
      <c r="AD176" s="116" t="str">
        <f t="shared" si="33"/>
        <v/>
      </c>
      <c r="AE176" s="116" t="str">
        <f t="shared" si="33"/>
        <v/>
      </c>
      <c r="AF176" s="119" t="str">
        <f t="shared" si="33"/>
        <v/>
      </c>
      <c r="AG176" s="119" t="str">
        <f t="shared" si="33"/>
        <v/>
      </c>
      <c r="AH176" s="119" t="str">
        <f t="shared" si="33"/>
        <v/>
      </c>
      <c r="AI176" s="119" t="str">
        <f t="shared" si="33"/>
        <v/>
      </c>
      <c r="AJ176" s="119" t="str">
        <f t="shared" si="33"/>
        <v/>
      </c>
      <c r="AK176" s="120">
        <f t="shared" si="33"/>
        <v>20000</v>
      </c>
      <c r="AL176" s="65"/>
      <c r="AM176" s="60"/>
      <c r="AN176" s="60"/>
      <c r="AO176" s="60"/>
      <c r="AP176" s="60"/>
      <c r="AQ176" s="60"/>
      <c r="AR176" s="60"/>
      <c r="AS176" s="60"/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</row>
    <row r="177" spans="2:57" hidden="1">
      <c r="B177" s="40"/>
      <c r="C177" s="41" t="s">
        <v>0</v>
      </c>
      <c r="D177" s="41" t="s">
        <v>103</v>
      </c>
      <c r="E177" s="41" t="s">
        <v>124</v>
      </c>
      <c r="F177" s="64" t="s">
        <v>243</v>
      </c>
      <c r="G177" s="42"/>
      <c r="H177" s="101" t="s">
        <v>563</v>
      </c>
      <c r="I177" s="43"/>
      <c r="J177" s="36"/>
      <c r="K177" s="102">
        <f t="shared" ca="1" si="32"/>
        <v>2024</v>
      </c>
      <c r="L177" s="36"/>
      <c r="M177" s="37" t="str">
        <f t="shared" si="24"/>
        <v>N/A</v>
      </c>
      <c r="N177" s="48">
        <v>2</v>
      </c>
      <c r="O177" s="45">
        <v>2</v>
      </c>
      <c r="P177" s="45">
        <v>2</v>
      </c>
      <c r="Q177" s="18">
        <f t="shared" si="25"/>
        <v>4.8</v>
      </c>
      <c r="R177" s="40">
        <v>1</v>
      </c>
      <c r="S177" s="51" t="s">
        <v>154</v>
      </c>
      <c r="T177" s="52">
        <v>15000</v>
      </c>
      <c r="U177" s="103">
        <f t="shared" si="26"/>
        <v>15000</v>
      </c>
      <c r="V177" s="68" t="s">
        <v>222</v>
      </c>
      <c r="W177" s="67" t="s">
        <v>179</v>
      </c>
      <c r="X177" s="40">
        <v>2030</v>
      </c>
      <c r="Y177" s="53"/>
      <c r="Z177" s="54" t="str">
        <f t="shared" si="33"/>
        <v/>
      </c>
      <c r="AA177" s="116" t="str">
        <f t="shared" si="33"/>
        <v/>
      </c>
      <c r="AB177" s="116" t="str">
        <f t="shared" si="33"/>
        <v/>
      </c>
      <c r="AC177" s="116" t="str">
        <f t="shared" si="33"/>
        <v/>
      </c>
      <c r="AD177" s="116" t="str">
        <f t="shared" si="33"/>
        <v/>
      </c>
      <c r="AE177" s="116" t="str">
        <f t="shared" si="33"/>
        <v/>
      </c>
      <c r="AF177" s="119">
        <f t="shared" si="33"/>
        <v>15000</v>
      </c>
      <c r="AG177" s="119" t="str">
        <f t="shared" si="33"/>
        <v/>
      </c>
      <c r="AH177" s="119" t="str">
        <f t="shared" si="33"/>
        <v/>
      </c>
      <c r="AI177" s="119" t="str">
        <f t="shared" si="33"/>
        <v/>
      </c>
      <c r="AJ177" s="119" t="str">
        <f t="shared" si="33"/>
        <v/>
      </c>
      <c r="AK177" s="120" t="str">
        <f t="shared" si="33"/>
        <v/>
      </c>
      <c r="AL177" s="65"/>
      <c r="AM177" s="60"/>
      <c r="AN177" s="60"/>
      <c r="AO177" s="60"/>
      <c r="AP177" s="60"/>
      <c r="AQ177" s="60"/>
      <c r="AR177" s="60"/>
      <c r="AS177" s="60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</row>
    <row r="178" spans="2:57" hidden="1">
      <c r="B178" s="40"/>
      <c r="C178" s="41" t="s">
        <v>1</v>
      </c>
      <c r="D178" s="41" t="s">
        <v>108</v>
      </c>
      <c r="E178" s="41" t="s">
        <v>109</v>
      </c>
      <c r="F178" s="64" t="s">
        <v>181</v>
      </c>
      <c r="G178" s="42"/>
      <c r="H178" s="101" t="s">
        <v>564</v>
      </c>
      <c r="I178" s="43"/>
      <c r="J178" s="36"/>
      <c r="K178" s="102">
        <f t="shared" ca="1" si="32"/>
        <v>2024</v>
      </c>
      <c r="L178" s="36"/>
      <c r="M178" s="37" t="str">
        <f t="shared" si="24"/>
        <v>N/A</v>
      </c>
      <c r="N178" s="48">
        <v>2</v>
      </c>
      <c r="O178" s="45">
        <v>2</v>
      </c>
      <c r="P178" s="45">
        <v>2</v>
      </c>
      <c r="Q178" s="18">
        <f t="shared" si="25"/>
        <v>4.8</v>
      </c>
      <c r="R178" s="40">
        <v>2</v>
      </c>
      <c r="S178" s="51" t="s">
        <v>154</v>
      </c>
      <c r="T178" s="52">
        <f>5000+200+1000</f>
        <v>6200</v>
      </c>
      <c r="U178" s="103">
        <f t="shared" si="26"/>
        <v>12400</v>
      </c>
      <c r="V178" s="68" t="s">
        <v>222</v>
      </c>
      <c r="W178" s="67" t="s">
        <v>179</v>
      </c>
      <c r="X178" s="40">
        <v>2031</v>
      </c>
      <c r="Y178" s="53"/>
      <c r="Z178" s="54" t="str">
        <f t="shared" si="33"/>
        <v/>
      </c>
      <c r="AA178" s="116" t="str">
        <f t="shared" si="33"/>
        <v/>
      </c>
      <c r="AB178" s="116" t="str">
        <f t="shared" si="33"/>
        <v/>
      </c>
      <c r="AC178" s="116" t="str">
        <f t="shared" si="33"/>
        <v/>
      </c>
      <c r="AD178" s="116" t="str">
        <f t="shared" si="33"/>
        <v/>
      </c>
      <c r="AE178" s="116" t="str">
        <f t="shared" si="33"/>
        <v/>
      </c>
      <c r="AF178" s="119" t="str">
        <f t="shared" si="33"/>
        <v/>
      </c>
      <c r="AG178" s="119">
        <f t="shared" si="33"/>
        <v>12400</v>
      </c>
      <c r="AH178" s="119" t="str">
        <f t="shared" si="33"/>
        <v/>
      </c>
      <c r="AI178" s="119" t="str">
        <f t="shared" si="33"/>
        <v/>
      </c>
      <c r="AJ178" s="119" t="str">
        <f t="shared" si="33"/>
        <v/>
      </c>
      <c r="AK178" s="120" t="str">
        <f t="shared" si="33"/>
        <v/>
      </c>
      <c r="AL178" s="65"/>
      <c r="AM178" s="60"/>
      <c r="AN178" s="60"/>
      <c r="AO178" s="60"/>
      <c r="AP178" s="60"/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</row>
    <row r="179" spans="2:57" hidden="1">
      <c r="B179" s="40"/>
      <c r="C179" s="41" t="s">
        <v>2</v>
      </c>
      <c r="D179" s="41" t="s">
        <v>108</v>
      </c>
      <c r="E179" s="41" t="s">
        <v>109</v>
      </c>
      <c r="F179" s="64" t="s">
        <v>181</v>
      </c>
      <c r="G179" s="42"/>
      <c r="H179" s="101" t="s">
        <v>564</v>
      </c>
      <c r="I179" s="43"/>
      <c r="J179" s="36"/>
      <c r="K179" s="102">
        <f t="shared" ca="1" si="32"/>
        <v>2024</v>
      </c>
      <c r="L179" s="36"/>
      <c r="M179" s="37" t="str">
        <f t="shared" si="24"/>
        <v>N/A</v>
      </c>
      <c r="N179" s="48">
        <v>2</v>
      </c>
      <c r="O179" s="45">
        <v>2</v>
      </c>
      <c r="P179" s="45">
        <v>2</v>
      </c>
      <c r="Q179" s="18">
        <f t="shared" si="25"/>
        <v>4.8</v>
      </c>
      <c r="R179" s="40">
        <v>2</v>
      </c>
      <c r="S179" s="51" t="s">
        <v>154</v>
      </c>
      <c r="T179" s="52">
        <f>5000+200+1000</f>
        <v>6200</v>
      </c>
      <c r="U179" s="103">
        <f t="shared" si="26"/>
        <v>12400</v>
      </c>
      <c r="V179" s="68" t="s">
        <v>222</v>
      </c>
      <c r="W179" s="67" t="s">
        <v>179</v>
      </c>
      <c r="X179" s="40">
        <v>2029</v>
      </c>
      <c r="Y179" s="53"/>
      <c r="Z179" s="54" t="str">
        <f t="shared" si="33"/>
        <v/>
      </c>
      <c r="AA179" s="116" t="str">
        <f t="shared" si="33"/>
        <v/>
      </c>
      <c r="AB179" s="116" t="str">
        <f t="shared" si="33"/>
        <v/>
      </c>
      <c r="AC179" s="116" t="str">
        <f t="shared" si="33"/>
        <v/>
      </c>
      <c r="AD179" s="116" t="str">
        <f t="shared" si="33"/>
        <v/>
      </c>
      <c r="AE179" s="116">
        <f t="shared" si="33"/>
        <v>12400</v>
      </c>
      <c r="AF179" s="119" t="str">
        <f t="shared" si="33"/>
        <v/>
      </c>
      <c r="AG179" s="119" t="str">
        <f t="shared" si="33"/>
        <v/>
      </c>
      <c r="AH179" s="119" t="str">
        <f t="shared" si="33"/>
        <v/>
      </c>
      <c r="AI179" s="119" t="str">
        <f t="shared" si="33"/>
        <v/>
      </c>
      <c r="AJ179" s="119" t="str">
        <f t="shared" si="33"/>
        <v/>
      </c>
      <c r="AK179" s="120" t="str">
        <f t="shared" si="33"/>
        <v/>
      </c>
      <c r="AL179" s="65"/>
      <c r="AM179" s="60"/>
      <c r="AN179" s="60"/>
      <c r="AO179" s="60"/>
      <c r="AP179" s="60"/>
      <c r="AQ179" s="60"/>
      <c r="AR179" s="60"/>
      <c r="AS179" s="60"/>
      <c r="AT179" s="60"/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</row>
    <row r="180" spans="2:57" hidden="1">
      <c r="B180" s="40"/>
      <c r="C180" s="41" t="s">
        <v>5</v>
      </c>
      <c r="D180" s="41" t="s">
        <v>110</v>
      </c>
      <c r="E180" s="41" t="s">
        <v>101</v>
      </c>
      <c r="F180" s="64" t="s">
        <v>426</v>
      </c>
      <c r="G180" s="44"/>
      <c r="H180" s="101"/>
      <c r="I180" s="45"/>
      <c r="J180" s="36"/>
      <c r="K180" s="102">
        <f t="shared" ca="1" si="32"/>
        <v>2024</v>
      </c>
      <c r="L180" s="36"/>
      <c r="M180" s="37" t="str">
        <f t="shared" si="24"/>
        <v>N/A</v>
      </c>
      <c r="N180" s="48">
        <v>4</v>
      </c>
      <c r="O180" s="45">
        <v>1</v>
      </c>
      <c r="P180" s="45">
        <v>2</v>
      </c>
      <c r="Q180" s="18">
        <f t="shared" si="25"/>
        <v>4.8</v>
      </c>
      <c r="R180" s="40">
        <v>1</v>
      </c>
      <c r="S180" s="51" t="s">
        <v>154</v>
      </c>
      <c r="T180" s="52">
        <v>7500</v>
      </c>
      <c r="U180" s="103">
        <f t="shared" si="26"/>
        <v>7500</v>
      </c>
      <c r="V180" s="68" t="s">
        <v>222</v>
      </c>
      <c r="W180" s="67" t="s">
        <v>179</v>
      </c>
      <c r="X180" s="40">
        <v>2027</v>
      </c>
      <c r="Y180" s="53"/>
      <c r="Z180" s="54" t="str">
        <f t="shared" si="33"/>
        <v/>
      </c>
      <c r="AA180" s="116" t="str">
        <f t="shared" si="33"/>
        <v/>
      </c>
      <c r="AB180" s="116" t="str">
        <f t="shared" si="33"/>
        <v/>
      </c>
      <c r="AC180" s="116">
        <f t="shared" si="33"/>
        <v>7500</v>
      </c>
      <c r="AD180" s="116" t="str">
        <f t="shared" si="33"/>
        <v/>
      </c>
      <c r="AE180" s="116" t="str">
        <f t="shared" si="33"/>
        <v/>
      </c>
      <c r="AF180" s="119" t="str">
        <f t="shared" si="33"/>
        <v/>
      </c>
      <c r="AG180" s="119" t="str">
        <f t="shared" si="33"/>
        <v/>
      </c>
      <c r="AH180" s="119" t="str">
        <f t="shared" si="33"/>
        <v/>
      </c>
      <c r="AI180" s="119" t="str">
        <f t="shared" si="33"/>
        <v/>
      </c>
      <c r="AJ180" s="119" t="str">
        <f t="shared" si="33"/>
        <v/>
      </c>
      <c r="AK180" s="120" t="str">
        <f t="shared" si="33"/>
        <v/>
      </c>
      <c r="AL180" s="65"/>
      <c r="AM180" s="60"/>
      <c r="AN180" s="60"/>
      <c r="AO180" s="60"/>
      <c r="AP180" s="60"/>
      <c r="AQ180" s="60"/>
      <c r="AR180" s="60"/>
      <c r="AS180" s="60"/>
      <c r="AT180" s="60"/>
      <c r="AU180" s="60"/>
      <c r="AV180" s="60"/>
      <c r="AW180" s="60"/>
      <c r="AX180" s="60"/>
      <c r="AY180" s="60"/>
      <c r="AZ180" s="60"/>
      <c r="BA180" s="60"/>
      <c r="BB180" s="60"/>
      <c r="BC180" s="60"/>
      <c r="BD180" s="60"/>
      <c r="BE180" s="60"/>
    </row>
    <row r="181" spans="2:57">
      <c r="B181" s="40"/>
      <c r="C181" s="41" t="s">
        <v>7</v>
      </c>
      <c r="D181" s="41" t="s">
        <v>91</v>
      </c>
      <c r="E181" s="41" t="s">
        <v>93</v>
      </c>
      <c r="F181" s="64" t="s">
        <v>282</v>
      </c>
      <c r="G181" s="42"/>
      <c r="H181" s="101"/>
      <c r="I181" s="43"/>
      <c r="J181" s="36"/>
      <c r="K181" s="102">
        <f t="shared" ca="1" si="32"/>
        <v>2024</v>
      </c>
      <c r="L181" s="36"/>
      <c r="M181" s="37" t="str">
        <f t="shared" si="24"/>
        <v>N/A</v>
      </c>
      <c r="N181" s="48">
        <v>4</v>
      </c>
      <c r="O181" s="45">
        <v>1</v>
      </c>
      <c r="P181" s="45">
        <v>2</v>
      </c>
      <c r="Q181" s="18">
        <f t="shared" si="25"/>
        <v>4.8</v>
      </c>
      <c r="R181" s="40">
        <v>1</v>
      </c>
      <c r="S181" s="51" t="s">
        <v>154</v>
      </c>
      <c r="T181" s="52">
        <v>7000</v>
      </c>
      <c r="U181" s="103">
        <f t="shared" si="26"/>
        <v>7000</v>
      </c>
      <c r="V181" s="68" t="s">
        <v>222</v>
      </c>
      <c r="W181" s="67" t="s">
        <v>179</v>
      </c>
      <c r="X181" s="40">
        <v>2028</v>
      </c>
      <c r="Y181" s="53"/>
      <c r="Z181" s="54" t="str">
        <f t="shared" si="33"/>
        <v/>
      </c>
      <c r="AA181" s="116" t="str">
        <f t="shared" si="33"/>
        <v/>
      </c>
      <c r="AB181" s="116" t="str">
        <f t="shared" si="33"/>
        <v/>
      </c>
      <c r="AC181" s="116" t="str">
        <f t="shared" si="33"/>
        <v/>
      </c>
      <c r="AD181" s="116">
        <f t="shared" si="33"/>
        <v>7000</v>
      </c>
      <c r="AE181" s="116" t="str">
        <f t="shared" si="33"/>
        <v/>
      </c>
      <c r="AF181" s="119" t="str">
        <f t="shared" si="33"/>
        <v/>
      </c>
      <c r="AG181" s="119" t="str">
        <f t="shared" si="33"/>
        <v/>
      </c>
      <c r="AH181" s="119" t="str">
        <f t="shared" si="33"/>
        <v/>
      </c>
      <c r="AI181" s="119" t="str">
        <f t="shared" si="33"/>
        <v/>
      </c>
      <c r="AJ181" s="119" t="str">
        <f t="shared" si="33"/>
        <v/>
      </c>
      <c r="AK181" s="120" t="str">
        <f t="shared" si="33"/>
        <v/>
      </c>
      <c r="AL181" s="65"/>
      <c r="AM181" s="60"/>
      <c r="AN181" s="60"/>
      <c r="AO181" s="60"/>
      <c r="AP181" s="60"/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</row>
    <row r="182" spans="2:57" hidden="1">
      <c r="B182" s="40"/>
      <c r="C182" s="41" t="s">
        <v>5</v>
      </c>
      <c r="D182" s="41" t="s">
        <v>110</v>
      </c>
      <c r="E182" s="41" t="s">
        <v>136</v>
      </c>
      <c r="F182" s="64" t="s">
        <v>334</v>
      </c>
      <c r="G182" s="44"/>
      <c r="H182" s="101"/>
      <c r="I182" s="45"/>
      <c r="J182" s="36"/>
      <c r="K182" s="102">
        <f t="shared" ca="1" si="32"/>
        <v>2024</v>
      </c>
      <c r="L182" s="36"/>
      <c r="M182" s="37" t="str">
        <f t="shared" si="24"/>
        <v>N/A</v>
      </c>
      <c r="N182" s="48">
        <v>2</v>
      </c>
      <c r="O182" s="45">
        <v>2</v>
      </c>
      <c r="P182" s="45">
        <v>2</v>
      </c>
      <c r="Q182" s="18">
        <f t="shared" si="25"/>
        <v>4.8</v>
      </c>
      <c r="R182" s="40">
        <v>1</v>
      </c>
      <c r="S182" s="51" t="s">
        <v>154</v>
      </c>
      <c r="T182" s="52">
        <v>5000</v>
      </c>
      <c r="U182" s="103">
        <f t="shared" si="26"/>
        <v>5000</v>
      </c>
      <c r="V182" s="68" t="s">
        <v>222</v>
      </c>
      <c r="W182" s="67" t="s">
        <v>179</v>
      </c>
      <c r="X182" s="40">
        <v>2029</v>
      </c>
      <c r="Y182" s="53"/>
      <c r="Z182" s="54" t="str">
        <f t="shared" si="33"/>
        <v/>
      </c>
      <c r="AA182" s="116" t="str">
        <f t="shared" si="33"/>
        <v/>
      </c>
      <c r="AB182" s="116" t="str">
        <f t="shared" si="33"/>
        <v/>
      </c>
      <c r="AC182" s="116" t="str">
        <f t="shared" si="33"/>
        <v/>
      </c>
      <c r="AD182" s="116" t="str">
        <f t="shared" si="33"/>
        <v/>
      </c>
      <c r="AE182" s="116">
        <f t="shared" si="33"/>
        <v>5000</v>
      </c>
      <c r="AF182" s="119" t="str">
        <f t="shared" si="33"/>
        <v/>
      </c>
      <c r="AG182" s="119" t="str">
        <f t="shared" si="33"/>
        <v/>
      </c>
      <c r="AH182" s="119" t="str">
        <f t="shared" si="33"/>
        <v/>
      </c>
      <c r="AI182" s="119" t="str">
        <f t="shared" si="33"/>
        <v/>
      </c>
      <c r="AJ182" s="119" t="str">
        <f t="shared" si="33"/>
        <v/>
      </c>
      <c r="AK182" s="120" t="str">
        <f t="shared" si="33"/>
        <v/>
      </c>
      <c r="AL182" s="65"/>
      <c r="AM182" s="60"/>
      <c r="AN182" s="60"/>
      <c r="AO182" s="60"/>
      <c r="AP182" s="60"/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  <c r="BB182" s="60"/>
      <c r="BC182" s="60"/>
      <c r="BD182" s="60"/>
      <c r="BE182" s="60"/>
    </row>
    <row r="183" spans="2:57" hidden="1">
      <c r="B183" s="40"/>
      <c r="C183" s="41" t="s">
        <v>2</v>
      </c>
      <c r="D183" s="41" t="s">
        <v>108</v>
      </c>
      <c r="E183" s="41" t="s">
        <v>137</v>
      </c>
      <c r="F183" s="64" t="s">
        <v>318</v>
      </c>
      <c r="G183" s="44"/>
      <c r="H183" s="101"/>
      <c r="I183" s="45"/>
      <c r="J183" s="36"/>
      <c r="K183" s="102">
        <f t="shared" ca="1" si="32"/>
        <v>2024</v>
      </c>
      <c r="L183" s="36"/>
      <c r="M183" s="37" t="str">
        <f t="shared" si="24"/>
        <v>N/A</v>
      </c>
      <c r="N183" s="48">
        <v>2</v>
      </c>
      <c r="O183" s="45">
        <v>2</v>
      </c>
      <c r="P183" s="45">
        <v>2</v>
      </c>
      <c r="Q183" s="18">
        <f t="shared" si="25"/>
        <v>4.8</v>
      </c>
      <c r="R183" s="40">
        <v>1</v>
      </c>
      <c r="S183" s="51" t="s">
        <v>262</v>
      </c>
      <c r="T183" s="52">
        <v>5000</v>
      </c>
      <c r="U183" s="103">
        <f t="shared" si="26"/>
        <v>5000</v>
      </c>
      <c r="V183" s="68" t="s">
        <v>222</v>
      </c>
      <c r="W183" s="67" t="s">
        <v>179</v>
      </c>
      <c r="X183" s="40">
        <v>2025</v>
      </c>
      <c r="Y183" s="53"/>
      <c r="Z183" s="54" t="str">
        <f t="shared" si="33"/>
        <v/>
      </c>
      <c r="AA183" s="116">
        <f t="shared" si="33"/>
        <v>5000</v>
      </c>
      <c r="AB183" s="116" t="str">
        <f t="shared" si="33"/>
        <v/>
      </c>
      <c r="AC183" s="116" t="str">
        <f t="shared" si="33"/>
        <v/>
      </c>
      <c r="AD183" s="116" t="str">
        <f t="shared" si="33"/>
        <v/>
      </c>
      <c r="AE183" s="116" t="str">
        <f t="shared" si="33"/>
        <v/>
      </c>
      <c r="AF183" s="119" t="str">
        <f t="shared" si="33"/>
        <v/>
      </c>
      <c r="AG183" s="119" t="str">
        <f t="shared" si="33"/>
        <v/>
      </c>
      <c r="AH183" s="119" t="str">
        <f t="shared" si="33"/>
        <v/>
      </c>
      <c r="AI183" s="119" t="str">
        <f t="shared" si="33"/>
        <v/>
      </c>
      <c r="AJ183" s="119" t="str">
        <f t="shared" si="33"/>
        <v/>
      </c>
      <c r="AK183" s="120" t="str">
        <f t="shared" si="33"/>
        <v/>
      </c>
      <c r="AL183" s="65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  <c r="BB183" s="60"/>
      <c r="BC183" s="60"/>
      <c r="BD183" s="60"/>
      <c r="BE183" s="60"/>
    </row>
    <row r="184" spans="2:57" hidden="1">
      <c r="B184" s="40"/>
      <c r="C184" s="41" t="s">
        <v>6</v>
      </c>
      <c r="D184" s="41" t="s">
        <v>110</v>
      </c>
      <c r="E184" s="41" t="s">
        <v>102</v>
      </c>
      <c r="F184" s="64" t="s">
        <v>345</v>
      </c>
      <c r="G184" s="44">
        <v>101027</v>
      </c>
      <c r="H184" s="101" t="s">
        <v>520</v>
      </c>
      <c r="I184" s="45"/>
      <c r="J184" s="36"/>
      <c r="K184" s="102">
        <f t="shared" ca="1" si="32"/>
        <v>2024</v>
      </c>
      <c r="L184" s="36"/>
      <c r="M184" s="37" t="str">
        <f t="shared" si="24"/>
        <v>N/A</v>
      </c>
      <c r="N184" s="48">
        <v>2</v>
      </c>
      <c r="O184" s="45">
        <v>2</v>
      </c>
      <c r="P184" s="45">
        <v>2</v>
      </c>
      <c r="Q184" s="18">
        <f t="shared" si="25"/>
        <v>4.8</v>
      </c>
      <c r="R184" s="40">
        <v>1</v>
      </c>
      <c r="S184" s="51" t="s">
        <v>262</v>
      </c>
      <c r="T184" s="52">
        <v>5000</v>
      </c>
      <c r="U184" s="103">
        <f t="shared" si="26"/>
        <v>5000</v>
      </c>
      <c r="V184" s="68" t="s">
        <v>222</v>
      </c>
      <c r="W184" s="67" t="s">
        <v>179</v>
      </c>
      <c r="X184" s="40">
        <v>2034</v>
      </c>
      <c r="Y184" s="53"/>
      <c r="Z184" s="54" t="str">
        <f t="shared" ref="Z184:AK193" si="34">IF($X184=Z$3,(IF($W184="YES","",+$U184)),"")</f>
        <v/>
      </c>
      <c r="AA184" s="116" t="str">
        <f t="shared" si="34"/>
        <v/>
      </c>
      <c r="AB184" s="116" t="str">
        <f t="shared" si="34"/>
        <v/>
      </c>
      <c r="AC184" s="116" t="str">
        <f t="shared" si="34"/>
        <v/>
      </c>
      <c r="AD184" s="116" t="str">
        <f t="shared" si="34"/>
        <v/>
      </c>
      <c r="AE184" s="116" t="str">
        <f t="shared" si="34"/>
        <v/>
      </c>
      <c r="AF184" s="119" t="str">
        <f t="shared" si="34"/>
        <v/>
      </c>
      <c r="AG184" s="119" t="str">
        <f t="shared" si="34"/>
        <v/>
      </c>
      <c r="AH184" s="119" t="str">
        <f t="shared" si="34"/>
        <v/>
      </c>
      <c r="AI184" s="119" t="str">
        <f t="shared" si="34"/>
        <v/>
      </c>
      <c r="AJ184" s="119">
        <f t="shared" si="34"/>
        <v>5000</v>
      </c>
      <c r="AK184" s="120" t="str">
        <f t="shared" si="34"/>
        <v/>
      </c>
      <c r="AL184" s="65"/>
      <c r="AM184" s="60"/>
      <c r="AN184" s="60"/>
      <c r="AO184" s="60"/>
      <c r="AP184" s="60"/>
      <c r="AQ184" s="60"/>
      <c r="AR184" s="60"/>
      <c r="AS184" s="60"/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</row>
    <row r="185" spans="2:57" hidden="1">
      <c r="B185" s="40"/>
      <c r="C185" s="41" t="s">
        <v>6</v>
      </c>
      <c r="D185" s="41" t="s">
        <v>110</v>
      </c>
      <c r="E185" s="41" t="s">
        <v>102</v>
      </c>
      <c r="F185" s="64" t="s">
        <v>347</v>
      </c>
      <c r="G185" s="44">
        <v>101025</v>
      </c>
      <c r="H185" s="101" t="s">
        <v>520</v>
      </c>
      <c r="I185" s="45"/>
      <c r="J185" s="36"/>
      <c r="K185" s="102">
        <f t="shared" ca="1" si="32"/>
        <v>2024</v>
      </c>
      <c r="L185" s="36"/>
      <c r="M185" s="37" t="str">
        <f t="shared" si="24"/>
        <v>N/A</v>
      </c>
      <c r="N185" s="48">
        <v>2</v>
      </c>
      <c r="O185" s="45">
        <v>2</v>
      </c>
      <c r="P185" s="45">
        <v>2</v>
      </c>
      <c r="Q185" s="18">
        <f t="shared" si="25"/>
        <v>4.8</v>
      </c>
      <c r="R185" s="40">
        <v>1</v>
      </c>
      <c r="S185" s="51" t="s">
        <v>262</v>
      </c>
      <c r="T185" s="52">
        <v>5000</v>
      </c>
      <c r="U185" s="103">
        <f t="shared" si="26"/>
        <v>5000</v>
      </c>
      <c r="V185" s="68" t="s">
        <v>222</v>
      </c>
      <c r="W185" s="67" t="s">
        <v>179</v>
      </c>
      <c r="X185" s="40">
        <v>2034</v>
      </c>
      <c r="Y185" s="53"/>
      <c r="Z185" s="54" t="str">
        <f t="shared" si="34"/>
        <v/>
      </c>
      <c r="AA185" s="116" t="str">
        <f t="shared" si="34"/>
        <v/>
      </c>
      <c r="AB185" s="116" t="str">
        <f t="shared" si="34"/>
        <v/>
      </c>
      <c r="AC185" s="116" t="str">
        <f t="shared" si="34"/>
        <v/>
      </c>
      <c r="AD185" s="116" t="str">
        <f t="shared" si="34"/>
        <v/>
      </c>
      <c r="AE185" s="116" t="str">
        <f t="shared" si="34"/>
        <v/>
      </c>
      <c r="AF185" s="119" t="str">
        <f t="shared" si="34"/>
        <v/>
      </c>
      <c r="AG185" s="119" t="str">
        <f t="shared" si="34"/>
        <v/>
      </c>
      <c r="AH185" s="119" t="str">
        <f t="shared" si="34"/>
        <v/>
      </c>
      <c r="AI185" s="119" t="str">
        <f t="shared" si="34"/>
        <v/>
      </c>
      <c r="AJ185" s="119">
        <f t="shared" si="34"/>
        <v>5000</v>
      </c>
      <c r="AK185" s="120" t="str">
        <f t="shared" si="34"/>
        <v/>
      </c>
      <c r="AL185" s="65"/>
      <c r="AM185" s="60"/>
      <c r="AN185" s="60"/>
      <c r="AO185" s="60"/>
      <c r="AP185" s="60"/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</row>
    <row r="186" spans="2:57" hidden="1">
      <c r="B186" s="40"/>
      <c r="C186" s="41" t="s">
        <v>4</v>
      </c>
      <c r="D186" s="41" t="s">
        <v>110</v>
      </c>
      <c r="E186" s="41" t="s">
        <v>100</v>
      </c>
      <c r="F186" s="64" t="s">
        <v>325</v>
      </c>
      <c r="G186" s="44"/>
      <c r="H186" s="101"/>
      <c r="I186" s="45"/>
      <c r="J186" s="36"/>
      <c r="K186" s="102">
        <f t="shared" ca="1" si="32"/>
        <v>2024</v>
      </c>
      <c r="L186" s="36"/>
      <c r="M186" s="37" t="str">
        <f t="shared" si="24"/>
        <v>N/A</v>
      </c>
      <c r="N186" s="48">
        <v>2</v>
      </c>
      <c r="O186" s="45">
        <v>2</v>
      </c>
      <c r="P186" s="45">
        <v>2</v>
      </c>
      <c r="Q186" s="18">
        <f t="shared" si="25"/>
        <v>4.8</v>
      </c>
      <c r="R186" s="40">
        <v>1</v>
      </c>
      <c r="S186" s="51" t="s">
        <v>262</v>
      </c>
      <c r="T186" s="52">
        <v>2500</v>
      </c>
      <c r="U186" s="103">
        <f t="shared" si="26"/>
        <v>2500</v>
      </c>
      <c r="V186" s="68" t="s">
        <v>222</v>
      </c>
      <c r="W186" s="67" t="s">
        <v>179</v>
      </c>
      <c r="X186" s="40">
        <v>2031</v>
      </c>
      <c r="Y186" s="53"/>
      <c r="Z186" s="54" t="str">
        <f t="shared" si="34"/>
        <v/>
      </c>
      <c r="AA186" s="116" t="str">
        <f t="shared" si="34"/>
        <v/>
      </c>
      <c r="AB186" s="116" t="str">
        <f t="shared" si="34"/>
        <v/>
      </c>
      <c r="AC186" s="116" t="str">
        <f t="shared" si="34"/>
        <v/>
      </c>
      <c r="AD186" s="116" t="str">
        <f t="shared" si="34"/>
        <v/>
      </c>
      <c r="AE186" s="116" t="str">
        <f t="shared" si="34"/>
        <v/>
      </c>
      <c r="AF186" s="119" t="str">
        <f t="shared" si="34"/>
        <v/>
      </c>
      <c r="AG186" s="119">
        <f t="shared" si="34"/>
        <v>2500</v>
      </c>
      <c r="AH186" s="119" t="str">
        <f t="shared" si="34"/>
        <v/>
      </c>
      <c r="AI186" s="119" t="str">
        <f t="shared" si="34"/>
        <v/>
      </c>
      <c r="AJ186" s="119" t="str">
        <f t="shared" si="34"/>
        <v/>
      </c>
      <c r="AK186" s="120" t="str">
        <f t="shared" si="34"/>
        <v/>
      </c>
      <c r="AL186" s="65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</row>
    <row r="187" spans="2:57" hidden="1">
      <c r="B187" s="40"/>
      <c r="C187" s="41" t="s">
        <v>3</v>
      </c>
      <c r="D187" s="41" t="s">
        <v>108</v>
      </c>
      <c r="E187" s="41" t="s">
        <v>137</v>
      </c>
      <c r="F187" s="64" t="s">
        <v>318</v>
      </c>
      <c r="G187" s="44"/>
      <c r="H187" s="101"/>
      <c r="I187" s="45"/>
      <c r="J187" s="36"/>
      <c r="K187" s="102">
        <f t="shared" ca="1" si="32"/>
        <v>2024</v>
      </c>
      <c r="L187" s="36"/>
      <c r="M187" s="37" t="str">
        <f t="shared" si="24"/>
        <v>N/A</v>
      </c>
      <c r="N187" s="48">
        <v>2</v>
      </c>
      <c r="O187" s="45">
        <v>2</v>
      </c>
      <c r="P187" s="45">
        <v>2</v>
      </c>
      <c r="Q187" s="18">
        <f t="shared" si="25"/>
        <v>4.8</v>
      </c>
      <c r="R187" s="40">
        <v>1</v>
      </c>
      <c r="S187" s="51" t="s">
        <v>262</v>
      </c>
      <c r="T187" s="52">
        <v>1500</v>
      </c>
      <c r="U187" s="103">
        <f t="shared" si="26"/>
        <v>1500</v>
      </c>
      <c r="V187" s="68" t="s">
        <v>222</v>
      </c>
      <c r="W187" s="67" t="s">
        <v>179</v>
      </c>
      <c r="X187" s="40">
        <v>2025</v>
      </c>
      <c r="Y187" s="53"/>
      <c r="Z187" s="54" t="str">
        <f t="shared" si="34"/>
        <v/>
      </c>
      <c r="AA187" s="116">
        <f t="shared" si="34"/>
        <v>1500</v>
      </c>
      <c r="AB187" s="116" t="str">
        <f t="shared" si="34"/>
        <v/>
      </c>
      <c r="AC187" s="116" t="str">
        <f t="shared" si="34"/>
        <v/>
      </c>
      <c r="AD187" s="116" t="str">
        <f t="shared" si="34"/>
        <v/>
      </c>
      <c r="AE187" s="116" t="str">
        <f t="shared" si="34"/>
        <v/>
      </c>
      <c r="AF187" s="119" t="str">
        <f t="shared" si="34"/>
        <v/>
      </c>
      <c r="AG187" s="119" t="str">
        <f t="shared" si="34"/>
        <v/>
      </c>
      <c r="AH187" s="119" t="str">
        <f t="shared" si="34"/>
        <v/>
      </c>
      <c r="AI187" s="119" t="str">
        <f t="shared" si="34"/>
        <v/>
      </c>
      <c r="AJ187" s="119" t="str">
        <f t="shared" si="34"/>
        <v/>
      </c>
      <c r="AK187" s="120" t="str">
        <f t="shared" si="34"/>
        <v/>
      </c>
      <c r="AL187" s="65"/>
      <c r="AM187" s="60"/>
      <c r="AN187" s="60"/>
      <c r="AO187" s="60"/>
      <c r="AP187" s="60"/>
      <c r="AQ187" s="60"/>
      <c r="AR187" s="60"/>
      <c r="AS187" s="60"/>
      <c r="AT187" s="60"/>
      <c r="AU187" s="60"/>
      <c r="AV187" s="60"/>
      <c r="AW187" s="60"/>
      <c r="AX187" s="60"/>
      <c r="AY187" s="60"/>
      <c r="AZ187" s="60"/>
      <c r="BA187" s="60"/>
      <c r="BB187" s="60"/>
      <c r="BC187" s="60"/>
      <c r="BD187" s="60"/>
      <c r="BE187" s="60"/>
    </row>
    <row r="188" spans="2:57" hidden="1">
      <c r="B188" s="40"/>
      <c r="C188" s="41" t="s">
        <v>4</v>
      </c>
      <c r="D188" s="41" t="s">
        <v>108</v>
      </c>
      <c r="E188" s="41" t="s">
        <v>137</v>
      </c>
      <c r="F188" s="64" t="s">
        <v>318</v>
      </c>
      <c r="G188" s="44"/>
      <c r="H188" s="101"/>
      <c r="I188" s="45"/>
      <c r="J188" s="36"/>
      <c r="K188" s="102">
        <f t="shared" ca="1" si="32"/>
        <v>2024</v>
      </c>
      <c r="L188" s="36"/>
      <c r="M188" s="37" t="str">
        <f t="shared" si="24"/>
        <v>N/A</v>
      </c>
      <c r="N188" s="48">
        <v>2</v>
      </c>
      <c r="O188" s="45">
        <v>2</v>
      </c>
      <c r="P188" s="45">
        <v>2</v>
      </c>
      <c r="Q188" s="18">
        <f t="shared" si="25"/>
        <v>4.8</v>
      </c>
      <c r="R188" s="40">
        <v>1</v>
      </c>
      <c r="S188" s="51" t="s">
        <v>262</v>
      </c>
      <c r="T188" s="52">
        <v>1500</v>
      </c>
      <c r="U188" s="103">
        <f t="shared" si="26"/>
        <v>1500</v>
      </c>
      <c r="V188" s="68" t="s">
        <v>222</v>
      </c>
      <c r="W188" s="67" t="s">
        <v>179</v>
      </c>
      <c r="X188" s="40">
        <v>2025</v>
      </c>
      <c r="Y188" s="53"/>
      <c r="Z188" s="54" t="str">
        <f t="shared" si="34"/>
        <v/>
      </c>
      <c r="AA188" s="116">
        <f t="shared" si="34"/>
        <v>1500</v>
      </c>
      <c r="AB188" s="116" t="str">
        <f t="shared" si="34"/>
        <v/>
      </c>
      <c r="AC188" s="116" t="str">
        <f t="shared" si="34"/>
        <v/>
      </c>
      <c r="AD188" s="116" t="str">
        <f t="shared" si="34"/>
        <v/>
      </c>
      <c r="AE188" s="116" t="str">
        <f t="shared" si="34"/>
        <v/>
      </c>
      <c r="AF188" s="119" t="str">
        <f t="shared" si="34"/>
        <v/>
      </c>
      <c r="AG188" s="119" t="str">
        <f t="shared" si="34"/>
        <v/>
      </c>
      <c r="AH188" s="119" t="str">
        <f t="shared" si="34"/>
        <v/>
      </c>
      <c r="AI188" s="119" t="str">
        <f t="shared" si="34"/>
        <v/>
      </c>
      <c r="AJ188" s="119" t="str">
        <f t="shared" si="34"/>
        <v/>
      </c>
      <c r="AK188" s="120" t="str">
        <f t="shared" si="34"/>
        <v/>
      </c>
      <c r="AL188" s="65"/>
      <c r="AM188" s="60"/>
      <c r="AN188" s="60"/>
      <c r="AO188" s="60"/>
      <c r="AP188" s="60"/>
      <c r="AQ188" s="60"/>
      <c r="AR188" s="60"/>
      <c r="AS188" s="60"/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</row>
    <row r="189" spans="2:57" hidden="1">
      <c r="B189" s="40"/>
      <c r="C189" s="41" t="s">
        <v>4</v>
      </c>
      <c r="D189" s="41" t="s">
        <v>97</v>
      </c>
      <c r="E189" s="41" t="s">
        <v>212</v>
      </c>
      <c r="F189" s="64" t="s">
        <v>320</v>
      </c>
      <c r="G189" s="44"/>
      <c r="H189" s="101"/>
      <c r="I189" s="45"/>
      <c r="J189" s="36"/>
      <c r="K189" s="102">
        <f t="shared" ca="1" si="32"/>
        <v>2024</v>
      </c>
      <c r="L189" s="36"/>
      <c r="M189" s="37" t="str">
        <f t="shared" si="24"/>
        <v>N/A</v>
      </c>
      <c r="N189" s="48">
        <v>4</v>
      </c>
      <c r="O189" s="45">
        <v>1</v>
      </c>
      <c r="P189" s="45">
        <v>2</v>
      </c>
      <c r="Q189" s="18">
        <f t="shared" si="25"/>
        <v>4.8</v>
      </c>
      <c r="R189" s="40">
        <v>1</v>
      </c>
      <c r="S189" s="51" t="s">
        <v>154</v>
      </c>
      <c r="T189" s="52">
        <v>1500</v>
      </c>
      <c r="U189" s="103">
        <f t="shared" si="26"/>
        <v>1500</v>
      </c>
      <c r="V189" s="68" t="s">
        <v>222</v>
      </c>
      <c r="W189" s="67" t="s">
        <v>179</v>
      </c>
      <c r="X189" s="40">
        <v>2030</v>
      </c>
      <c r="Y189" s="53"/>
      <c r="Z189" s="54" t="str">
        <f t="shared" si="34"/>
        <v/>
      </c>
      <c r="AA189" s="116" t="str">
        <f t="shared" si="34"/>
        <v/>
      </c>
      <c r="AB189" s="116" t="str">
        <f t="shared" si="34"/>
        <v/>
      </c>
      <c r="AC189" s="116" t="str">
        <f t="shared" si="34"/>
        <v/>
      </c>
      <c r="AD189" s="116" t="str">
        <f t="shared" si="34"/>
        <v/>
      </c>
      <c r="AE189" s="116" t="str">
        <f t="shared" si="34"/>
        <v/>
      </c>
      <c r="AF189" s="119">
        <f t="shared" si="34"/>
        <v>1500</v>
      </c>
      <c r="AG189" s="119" t="str">
        <f t="shared" si="34"/>
        <v/>
      </c>
      <c r="AH189" s="119" t="str">
        <f t="shared" si="34"/>
        <v/>
      </c>
      <c r="AI189" s="119" t="str">
        <f t="shared" si="34"/>
        <v/>
      </c>
      <c r="AJ189" s="119" t="str">
        <f t="shared" si="34"/>
        <v/>
      </c>
      <c r="AK189" s="120" t="str">
        <f t="shared" si="34"/>
        <v/>
      </c>
      <c r="AL189" s="65"/>
      <c r="AM189" s="60"/>
      <c r="AN189" s="60"/>
      <c r="AO189" s="60"/>
      <c r="AP189" s="60"/>
      <c r="AQ189" s="60"/>
      <c r="AR189" s="60"/>
      <c r="AS189" s="60"/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</row>
    <row r="190" spans="2:57" hidden="1">
      <c r="B190" s="40"/>
      <c r="C190" s="41" t="s">
        <v>5</v>
      </c>
      <c r="D190" s="41" t="s">
        <v>108</v>
      </c>
      <c r="E190" s="41" t="s">
        <v>137</v>
      </c>
      <c r="F190" s="64" t="s">
        <v>318</v>
      </c>
      <c r="G190" s="44"/>
      <c r="H190" s="101"/>
      <c r="I190" s="45"/>
      <c r="J190" s="36"/>
      <c r="K190" s="102">
        <f t="shared" ca="1" si="32"/>
        <v>2024</v>
      </c>
      <c r="L190" s="36"/>
      <c r="M190" s="37" t="str">
        <f t="shared" si="24"/>
        <v>N/A</v>
      </c>
      <c r="N190" s="48">
        <v>2</v>
      </c>
      <c r="O190" s="45">
        <v>2</v>
      </c>
      <c r="P190" s="45">
        <v>2</v>
      </c>
      <c r="Q190" s="18">
        <f t="shared" si="25"/>
        <v>4.8</v>
      </c>
      <c r="R190" s="40">
        <v>1</v>
      </c>
      <c r="S190" s="51" t="s">
        <v>262</v>
      </c>
      <c r="T190" s="52">
        <v>1500</v>
      </c>
      <c r="U190" s="103">
        <f t="shared" si="26"/>
        <v>1500</v>
      </c>
      <c r="V190" s="68" t="s">
        <v>222</v>
      </c>
      <c r="W190" s="67" t="s">
        <v>179</v>
      </c>
      <c r="X190" s="40">
        <v>2025</v>
      </c>
      <c r="Y190" s="53"/>
      <c r="Z190" s="54" t="str">
        <f t="shared" si="34"/>
        <v/>
      </c>
      <c r="AA190" s="116">
        <f t="shared" si="34"/>
        <v>1500</v>
      </c>
      <c r="AB190" s="116" t="str">
        <f t="shared" si="34"/>
        <v/>
      </c>
      <c r="AC190" s="116" t="str">
        <f t="shared" si="34"/>
        <v/>
      </c>
      <c r="AD190" s="116" t="str">
        <f t="shared" si="34"/>
        <v/>
      </c>
      <c r="AE190" s="116" t="str">
        <f t="shared" si="34"/>
        <v/>
      </c>
      <c r="AF190" s="119" t="str">
        <f t="shared" si="34"/>
        <v/>
      </c>
      <c r="AG190" s="119" t="str">
        <f t="shared" si="34"/>
        <v/>
      </c>
      <c r="AH190" s="119" t="str">
        <f t="shared" si="34"/>
        <v/>
      </c>
      <c r="AI190" s="119" t="str">
        <f t="shared" si="34"/>
        <v/>
      </c>
      <c r="AJ190" s="119" t="str">
        <f t="shared" si="34"/>
        <v/>
      </c>
      <c r="AK190" s="120" t="str">
        <f t="shared" si="34"/>
        <v/>
      </c>
      <c r="AL190" s="65"/>
      <c r="AM190" s="60"/>
      <c r="AN190" s="60"/>
      <c r="AO190" s="60"/>
      <c r="AP190" s="60"/>
      <c r="AQ190" s="60"/>
      <c r="AR190" s="60"/>
      <c r="AS190" s="60"/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</row>
    <row r="191" spans="2:57" ht="30" hidden="1">
      <c r="B191" s="40"/>
      <c r="C191" s="41" t="s">
        <v>0</v>
      </c>
      <c r="D191" s="41" t="s">
        <v>110</v>
      </c>
      <c r="E191" s="41" t="s">
        <v>171</v>
      </c>
      <c r="F191" s="64" t="s">
        <v>240</v>
      </c>
      <c r="G191" s="42"/>
      <c r="H191" s="101"/>
      <c r="I191" s="43"/>
      <c r="J191" s="36"/>
      <c r="K191" s="102">
        <f t="shared" ca="1" si="32"/>
        <v>2024</v>
      </c>
      <c r="L191" s="36"/>
      <c r="M191" s="37" t="str">
        <f t="shared" si="24"/>
        <v>N/A</v>
      </c>
      <c r="N191" s="48">
        <v>2</v>
      </c>
      <c r="O191" s="45">
        <v>2</v>
      </c>
      <c r="P191" s="45">
        <v>2</v>
      </c>
      <c r="Q191" s="18">
        <f t="shared" si="25"/>
        <v>4.8</v>
      </c>
      <c r="R191" s="40">
        <v>1</v>
      </c>
      <c r="S191" s="51" t="s">
        <v>262</v>
      </c>
      <c r="T191" s="52">
        <v>1200</v>
      </c>
      <c r="U191" s="103">
        <f t="shared" si="26"/>
        <v>1200</v>
      </c>
      <c r="V191" s="68" t="s">
        <v>222</v>
      </c>
      <c r="W191" s="67" t="s">
        <v>179</v>
      </c>
      <c r="X191" s="40">
        <v>2030</v>
      </c>
      <c r="Y191" s="53"/>
      <c r="Z191" s="54" t="str">
        <f t="shared" si="34"/>
        <v/>
      </c>
      <c r="AA191" s="116" t="str">
        <f t="shared" si="34"/>
        <v/>
      </c>
      <c r="AB191" s="116" t="str">
        <f t="shared" si="34"/>
        <v/>
      </c>
      <c r="AC191" s="116" t="str">
        <f t="shared" si="34"/>
        <v/>
      </c>
      <c r="AD191" s="116" t="str">
        <f t="shared" si="34"/>
        <v/>
      </c>
      <c r="AE191" s="116" t="str">
        <f t="shared" si="34"/>
        <v/>
      </c>
      <c r="AF191" s="119">
        <f t="shared" si="34"/>
        <v>1200</v>
      </c>
      <c r="AG191" s="119" t="str">
        <f t="shared" si="34"/>
        <v/>
      </c>
      <c r="AH191" s="119" t="str">
        <f t="shared" si="34"/>
        <v/>
      </c>
      <c r="AI191" s="119" t="str">
        <f t="shared" si="34"/>
        <v/>
      </c>
      <c r="AJ191" s="119" t="str">
        <f t="shared" si="34"/>
        <v/>
      </c>
      <c r="AK191" s="120" t="str">
        <f t="shared" si="34"/>
        <v/>
      </c>
      <c r="AL191" s="65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</row>
    <row r="192" spans="2:57">
      <c r="B192" s="40"/>
      <c r="C192" s="41" t="s">
        <v>7</v>
      </c>
      <c r="D192" s="41" t="s">
        <v>108</v>
      </c>
      <c r="E192" s="41" t="s">
        <v>137</v>
      </c>
      <c r="F192" s="64" t="s">
        <v>318</v>
      </c>
      <c r="G192" s="44"/>
      <c r="H192" s="101"/>
      <c r="I192" s="45"/>
      <c r="J192" s="36"/>
      <c r="K192" s="102">
        <f t="shared" ca="1" si="32"/>
        <v>2024</v>
      </c>
      <c r="L192" s="36"/>
      <c r="M192" s="37" t="str">
        <f t="shared" si="24"/>
        <v>N/A</v>
      </c>
      <c r="N192" s="48">
        <v>2</v>
      </c>
      <c r="O192" s="45">
        <v>2</v>
      </c>
      <c r="P192" s="45">
        <v>2</v>
      </c>
      <c r="Q192" s="18">
        <f t="shared" si="25"/>
        <v>4.8</v>
      </c>
      <c r="R192" s="40">
        <v>1</v>
      </c>
      <c r="S192" s="51" t="s">
        <v>262</v>
      </c>
      <c r="T192" s="52">
        <v>1000</v>
      </c>
      <c r="U192" s="103">
        <f t="shared" si="26"/>
        <v>1000</v>
      </c>
      <c r="V192" s="68" t="s">
        <v>222</v>
      </c>
      <c r="W192" s="67" t="s">
        <v>179</v>
      </c>
      <c r="X192" s="40">
        <v>2025</v>
      </c>
      <c r="Y192" s="53"/>
      <c r="Z192" s="54" t="str">
        <f t="shared" si="34"/>
        <v/>
      </c>
      <c r="AA192" s="116">
        <f t="shared" si="34"/>
        <v>1000</v>
      </c>
      <c r="AB192" s="116" t="str">
        <f t="shared" si="34"/>
        <v/>
      </c>
      <c r="AC192" s="116" t="str">
        <f t="shared" si="34"/>
        <v/>
      </c>
      <c r="AD192" s="116" t="str">
        <f t="shared" si="34"/>
        <v/>
      </c>
      <c r="AE192" s="116" t="str">
        <f t="shared" si="34"/>
        <v/>
      </c>
      <c r="AF192" s="119" t="str">
        <f t="shared" si="34"/>
        <v/>
      </c>
      <c r="AG192" s="119" t="str">
        <f t="shared" si="34"/>
        <v/>
      </c>
      <c r="AH192" s="119" t="str">
        <f t="shared" si="34"/>
        <v/>
      </c>
      <c r="AI192" s="119" t="str">
        <f t="shared" si="34"/>
        <v/>
      </c>
      <c r="AJ192" s="119" t="str">
        <f t="shared" si="34"/>
        <v/>
      </c>
      <c r="AK192" s="120" t="str">
        <f t="shared" si="34"/>
        <v/>
      </c>
      <c r="AL192" s="65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</row>
    <row r="193" spans="2:57" hidden="1">
      <c r="B193" s="40"/>
      <c r="C193" s="41" t="s">
        <v>4</v>
      </c>
      <c r="D193" s="41" t="s">
        <v>99</v>
      </c>
      <c r="E193" s="41" t="s">
        <v>119</v>
      </c>
      <c r="F193" s="64" t="s">
        <v>279</v>
      </c>
      <c r="G193" s="44"/>
      <c r="H193" s="101" t="s">
        <v>564</v>
      </c>
      <c r="I193" s="45"/>
      <c r="J193" s="36"/>
      <c r="K193" s="102">
        <f t="shared" ca="1" si="32"/>
        <v>2024</v>
      </c>
      <c r="L193" s="36"/>
      <c r="M193" s="37" t="str">
        <f t="shared" si="24"/>
        <v>N/A</v>
      </c>
      <c r="N193" s="48">
        <v>2</v>
      </c>
      <c r="O193" s="45">
        <v>2</v>
      </c>
      <c r="P193" s="45">
        <v>2</v>
      </c>
      <c r="Q193" s="18">
        <f t="shared" si="25"/>
        <v>4.8</v>
      </c>
      <c r="R193" s="40">
        <v>1</v>
      </c>
      <c r="S193" s="51" t="s">
        <v>154</v>
      </c>
      <c r="T193" s="52">
        <v>1000</v>
      </c>
      <c r="U193" s="103">
        <f t="shared" si="26"/>
        <v>1000</v>
      </c>
      <c r="V193" s="68" t="s">
        <v>222</v>
      </c>
      <c r="W193" s="67" t="s">
        <v>179</v>
      </c>
      <c r="X193" s="40">
        <v>2025</v>
      </c>
      <c r="Y193" s="53"/>
      <c r="Z193" s="54" t="str">
        <f t="shared" si="34"/>
        <v/>
      </c>
      <c r="AA193" s="116">
        <f t="shared" si="34"/>
        <v>1000</v>
      </c>
      <c r="AB193" s="116" t="str">
        <f t="shared" si="34"/>
        <v/>
      </c>
      <c r="AC193" s="116" t="str">
        <f t="shared" si="34"/>
        <v/>
      </c>
      <c r="AD193" s="116" t="str">
        <f t="shared" si="34"/>
        <v/>
      </c>
      <c r="AE193" s="116" t="str">
        <f t="shared" si="34"/>
        <v/>
      </c>
      <c r="AF193" s="119" t="str">
        <f t="shared" si="34"/>
        <v/>
      </c>
      <c r="AG193" s="119" t="str">
        <f t="shared" si="34"/>
        <v/>
      </c>
      <c r="AH193" s="119" t="str">
        <f t="shared" si="34"/>
        <v/>
      </c>
      <c r="AI193" s="119" t="str">
        <f t="shared" si="34"/>
        <v/>
      </c>
      <c r="AJ193" s="119" t="str">
        <f t="shared" si="34"/>
        <v/>
      </c>
      <c r="AK193" s="120" t="str">
        <f t="shared" si="34"/>
        <v/>
      </c>
      <c r="AL193" s="65"/>
      <c r="AM193" s="60"/>
      <c r="AN193" s="60"/>
      <c r="AO193" s="60"/>
      <c r="AP193" s="60"/>
      <c r="AQ193" s="60"/>
      <c r="AR193" s="60"/>
      <c r="AS193" s="60"/>
      <c r="AT193" s="60"/>
      <c r="AU193" s="60"/>
      <c r="AV193" s="60"/>
      <c r="AW193" s="60"/>
      <c r="AX193" s="60"/>
      <c r="AY193" s="60"/>
      <c r="AZ193" s="60"/>
      <c r="BA193" s="60"/>
      <c r="BB193" s="60"/>
      <c r="BC193" s="60"/>
      <c r="BD193" s="60"/>
      <c r="BE193" s="60"/>
    </row>
    <row r="194" spans="2:57" hidden="1">
      <c r="B194" s="40"/>
      <c r="C194" s="41" t="s">
        <v>4</v>
      </c>
      <c r="D194" s="41" t="s">
        <v>99</v>
      </c>
      <c r="E194" s="41" t="s">
        <v>119</v>
      </c>
      <c r="F194" s="64" t="s">
        <v>280</v>
      </c>
      <c r="G194" s="44"/>
      <c r="H194" s="101" t="s">
        <v>564</v>
      </c>
      <c r="I194" s="45"/>
      <c r="J194" s="36"/>
      <c r="K194" s="102">
        <f t="shared" ca="1" si="32"/>
        <v>2024</v>
      </c>
      <c r="L194" s="36"/>
      <c r="M194" s="37" t="str">
        <f t="shared" si="24"/>
        <v>N/A</v>
      </c>
      <c r="N194" s="48">
        <v>2</v>
      </c>
      <c r="O194" s="45">
        <v>2</v>
      </c>
      <c r="P194" s="45">
        <v>2</v>
      </c>
      <c r="Q194" s="18">
        <f t="shared" si="25"/>
        <v>4.8</v>
      </c>
      <c r="R194" s="40">
        <v>1</v>
      </c>
      <c r="S194" s="51" t="s">
        <v>154</v>
      </c>
      <c r="T194" s="52">
        <v>1000</v>
      </c>
      <c r="U194" s="103">
        <f t="shared" si="26"/>
        <v>1000</v>
      </c>
      <c r="V194" s="68" t="s">
        <v>222</v>
      </c>
      <c r="W194" s="67" t="s">
        <v>179</v>
      </c>
      <c r="X194" s="40">
        <v>2025</v>
      </c>
      <c r="Y194" s="53"/>
      <c r="Z194" s="54" t="str">
        <f t="shared" ref="Z194:AK203" si="35">IF($X194=Z$3,(IF($W194="YES","",+$U194)),"")</f>
        <v/>
      </c>
      <c r="AA194" s="116">
        <f t="shared" si="35"/>
        <v>1000</v>
      </c>
      <c r="AB194" s="116" t="str">
        <f t="shared" si="35"/>
        <v/>
      </c>
      <c r="AC194" s="116" t="str">
        <f t="shared" si="35"/>
        <v/>
      </c>
      <c r="AD194" s="116" t="str">
        <f t="shared" si="35"/>
        <v/>
      </c>
      <c r="AE194" s="116" t="str">
        <f t="shared" si="35"/>
        <v/>
      </c>
      <c r="AF194" s="119" t="str">
        <f t="shared" si="35"/>
        <v/>
      </c>
      <c r="AG194" s="119" t="str">
        <f t="shared" si="35"/>
        <v/>
      </c>
      <c r="AH194" s="119" t="str">
        <f t="shared" si="35"/>
        <v/>
      </c>
      <c r="AI194" s="119" t="str">
        <f t="shared" si="35"/>
        <v/>
      </c>
      <c r="AJ194" s="119" t="str">
        <f t="shared" si="35"/>
        <v/>
      </c>
      <c r="AK194" s="120" t="str">
        <f t="shared" si="35"/>
        <v/>
      </c>
      <c r="AL194" s="65"/>
      <c r="AM194" s="60"/>
      <c r="AN194" s="60"/>
      <c r="AO194" s="60"/>
      <c r="AP194" s="60"/>
      <c r="AQ194" s="60"/>
      <c r="AR194" s="60"/>
      <c r="AS194" s="60"/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</row>
    <row r="195" spans="2:57" ht="30" hidden="1">
      <c r="B195" s="40"/>
      <c r="C195" s="41" t="s">
        <v>1</v>
      </c>
      <c r="D195" s="41" t="s">
        <v>99</v>
      </c>
      <c r="E195" s="41" t="s">
        <v>117</v>
      </c>
      <c r="F195" s="64" t="s">
        <v>312</v>
      </c>
      <c r="G195" s="42"/>
      <c r="H195" s="101"/>
      <c r="I195" s="43"/>
      <c r="J195" s="36"/>
      <c r="K195" s="102">
        <f t="shared" ca="1" si="32"/>
        <v>2024</v>
      </c>
      <c r="L195" s="36"/>
      <c r="M195" s="37" t="str">
        <f t="shared" si="24"/>
        <v>N/A</v>
      </c>
      <c r="N195" s="48">
        <v>2</v>
      </c>
      <c r="O195" s="45">
        <v>2</v>
      </c>
      <c r="P195" s="45">
        <v>2</v>
      </c>
      <c r="Q195" s="18">
        <f t="shared" si="25"/>
        <v>4.8</v>
      </c>
      <c r="R195" s="40">
        <v>1</v>
      </c>
      <c r="S195" s="51" t="s">
        <v>262</v>
      </c>
      <c r="T195" s="52">
        <v>1000</v>
      </c>
      <c r="U195" s="103">
        <f t="shared" si="26"/>
        <v>1000</v>
      </c>
      <c r="V195" s="68" t="s">
        <v>222</v>
      </c>
      <c r="W195" s="67" t="s">
        <v>179</v>
      </c>
      <c r="X195" s="40">
        <v>2029</v>
      </c>
      <c r="Y195" s="53"/>
      <c r="Z195" s="54" t="str">
        <f t="shared" si="35"/>
        <v/>
      </c>
      <c r="AA195" s="116" t="str">
        <f t="shared" si="35"/>
        <v/>
      </c>
      <c r="AB195" s="116" t="str">
        <f t="shared" si="35"/>
        <v/>
      </c>
      <c r="AC195" s="116" t="str">
        <f t="shared" si="35"/>
        <v/>
      </c>
      <c r="AD195" s="116" t="str">
        <f t="shared" si="35"/>
        <v/>
      </c>
      <c r="AE195" s="116">
        <f t="shared" si="35"/>
        <v>1000</v>
      </c>
      <c r="AF195" s="119" t="str">
        <f t="shared" si="35"/>
        <v/>
      </c>
      <c r="AG195" s="119" t="str">
        <f t="shared" si="35"/>
        <v/>
      </c>
      <c r="AH195" s="119" t="str">
        <f t="shared" si="35"/>
        <v/>
      </c>
      <c r="AI195" s="119" t="str">
        <f t="shared" si="35"/>
        <v/>
      </c>
      <c r="AJ195" s="119" t="str">
        <f t="shared" si="35"/>
        <v/>
      </c>
      <c r="AK195" s="120" t="str">
        <f t="shared" si="35"/>
        <v/>
      </c>
      <c r="AL195" s="65"/>
      <c r="AM195" s="60"/>
      <c r="AN195" s="60"/>
      <c r="AO195" s="60"/>
      <c r="AP195" s="60"/>
      <c r="AQ195" s="60"/>
      <c r="AR195" s="60"/>
      <c r="AS195" s="60"/>
      <c r="AT195" s="60"/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</row>
    <row r="196" spans="2:57" hidden="1">
      <c r="B196" s="40"/>
      <c r="C196" s="41" t="s">
        <v>6</v>
      </c>
      <c r="D196" s="41" t="s">
        <v>108</v>
      </c>
      <c r="E196" s="41" t="s">
        <v>137</v>
      </c>
      <c r="F196" s="64" t="s">
        <v>318</v>
      </c>
      <c r="G196" s="44"/>
      <c r="H196" s="101"/>
      <c r="I196" s="45"/>
      <c r="J196" s="36"/>
      <c r="K196" s="102">
        <f t="shared" ca="1" si="32"/>
        <v>2024</v>
      </c>
      <c r="L196" s="36"/>
      <c r="M196" s="37" t="str">
        <f t="shared" ref="M196:M205" si="36">IF(J196=0,"N/A",L196-K196)</f>
        <v>N/A</v>
      </c>
      <c r="N196" s="48">
        <v>2</v>
      </c>
      <c r="O196" s="45">
        <v>2</v>
      </c>
      <c r="P196" s="45">
        <v>2</v>
      </c>
      <c r="Q196" s="18">
        <f t="shared" ref="Q196:Q259" si="37">N196*O196*(1+P196*0.1)</f>
        <v>4.8</v>
      </c>
      <c r="R196" s="40">
        <v>1</v>
      </c>
      <c r="S196" s="51" t="s">
        <v>262</v>
      </c>
      <c r="T196" s="52">
        <v>1000</v>
      </c>
      <c r="U196" s="103">
        <f t="shared" ref="U196:U259" si="38">+T196*R196</f>
        <v>1000</v>
      </c>
      <c r="V196" s="68" t="s">
        <v>222</v>
      </c>
      <c r="W196" s="67" t="s">
        <v>179</v>
      </c>
      <c r="X196" s="40">
        <v>2025</v>
      </c>
      <c r="Y196" s="53"/>
      <c r="Z196" s="54" t="str">
        <f t="shared" si="35"/>
        <v/>
      </c>
      <c r="AA196" s="116">
        <f t="shared" si="35"/>
        <v>1000</v>
      </c>
      <c r="AB196" s="116" t="str">
        <f t="shared" si="35"/>
        <v/>
      </c>
      <c r="AC196" s="116" t="str">
        <f t="shared" si="35"/>
        <v/>
      </c>
      <c r="AD196" s="116" t="str">
        <f t="shared" si="35"/>
        <v/>
      </c>
      <c r="AE196" s="116" t="str">
        <f t="shared" si="35"/>
        <v/>
      </c>
      <c r="AF196" s="119" t="str">
        <f t="shared" si="35"/>
        <v/>
      </c>
      <c r="AG196" s="119" t="str">
        <f t="shared" si="35"/>
        <v/>
      </c>
      <c r="AH196" s="119" t="str">
        <f t="shared" si="35"/>
        <v/>
      </c>
      <c r="AI196" s="119" t="str">
        <f t="shared" si="35"/>
        <v/>
      </c>
      <c r="AJ196" s="119" t="str">
        <f t="shared" si="35"/>
        <v/>
      </c>
      <c r="AK196" s="120" t="str">
        <f t="shared" si="35"/>
        <v/>
      </c>
      <c r="AL196" s="65"/>
      <c r="AM196" s="60"/>
      <c r="AN196" s="60"/>
      <c r="AO196" s="60"/>
      <c r="AP196" s="60"/>
      <c r="AQ196" s="60"/>
      <c r="AR196" s="60"/>
      <c r="AS196" s="60"/>
      <c r="AT196" s="60"/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</row>
    <row r="197" spans="2:57" hidden="1">
      <c r="B197" s="40"/>
      <c r="C197" s="41" t="s">
        <v>9</v>
      </c>
      <c r="D197" s="41" t="s">
        <v>108</v>
      </c>
      <c r="E197" s="41" t="s">
        <v>137</v>
      </c>
      <c r="F197" s="64" t="s">
        <v>318</v>
      </c>
      <c r="G197" s="44"/>
      <c r="H197" s="101"/>
      <c r="I197" s="45"/>
      <c r="J197" s="36"/>
      <c r="K197" s="102">
        <f t="shared" ca="1" si="32"/>
        <v>2024</v>
      </c>
      <c r="L197" s="36"/>
      <c r="M197" s="37" t="str">
        <f t="shared" si="36"/>
        <v>N/A</v>
      </c>
      <c r="N197" s="48">
        <v>2</v>
      </c>
      <c r="O197" s="45">
        <v>2</v>
      </c>
      <c r="P197" s="45">
        <v>2</v>
      </c>
      <c r="Q197" s="18">
        <f t="shared" si="37"/>
        <v>4.8</v>
      </c>
      <c r="R197" s="40">
        <v>1</v>
      </c>
      <c r="S197" s="51" t="s">
        <v>262</v>
      </c>
      <c r="T197" s="52">
        <v>750</v>
      </c>
      <c r="U197" s="103">
        <f t="shared" si="38"/>
        <v>750</v>
      </c>
      <c r="V197" s="68" t="s">
        <v>222</v>
      </c>
      <c r="W197" s="67" t="s">
        <v>179</v>
      </c>
      <c r="X197" s="40">
        <v>2025</v>
      </c>
      <c r="Y197" s="53"/>
      <c r="Z197" s="54" t="str">
        <f t="shared" si="35"/>
        <v/>
      </c>
      <c r="AA197" s="116">
        <f t="shared" si="35"/>
        <v>750</v>
      </c>
      <c r="AB197" s="116" t="str">
        <f t="shared" si="35"/>
        <v/>
      </c>
      <c r="AC197" s="116" t="str">
        <f t="shared" si="35"/>
        <v/>
      </c>
      <c r="AD197" s="116" t="str">
        <f t="shared" si="35"/>
        <v/>
      </c>
      <c r="AE197" s="116" t="str">
        <f t="shared" si="35"/>
        <v/>
      </c>
      <c r="AF197" s="119" t="str">
        <f t="shared" si="35"/>
        <v/>
      </c>
      <c r="AG197" s="119" t="str">
        <f t="shared" si="35"/>
        <v/>
      </c>
      <c r="AH197" s="119" t="str">
        <f t="shared" si="35"/>
        <v/>
      </c>
      <c r="AI197" s="119" t="str">
        <f t="shared" si="35"/>
        <v/>
      </c>
      <c r="AJ197" s="119" t="str">
        <f t="shared" si="35"/>
        <v/>
      </c>
      <c r="AK197" s="120" t="str">
        <f t="shared" si="35"/>
        <v/>
      </c>
      <c r="AL197" s="65"/>
      <c r="AM197" s="60"/>
      <c r="AN197" s="60"/>
      <c r="AO197" s="60"/>
      <c r="AP197" s="60"/>
      <c r="AQ197" s="60"/>
      <c r="AR197" s="60"/>
      <c r="AS197" s="60"/>
      <c r="AT197" s="60"/>
      <c r="AU197" s="60"/>
      <c r="AV197" s="60"/>
      <c r="AW197" s="60"/>
      <c r="AX197" s="60"/>
      <c r="AY197" s="60"/>
      <c r="AZ197" s="60"/>
      <c r="BA197" s="60"/>
      <c r="BB197" s="60"/>
      <c r="BC197" s="60"/>
      <c r="BD197" s="60"/>
      <c r="BE197" s="60"/>
    </row>
    <row r="198" spans="2:57" ht="30">
      <c r="B198" s="40"/>
      <c r="C198" s="41" t="s">
        <v>7</v>
      </c>
      <c r="D198" s="41" t="s">
        <v>99</v>
      </c>
      <c r="E198" s="41" t="s">
        <v>115</v>
      </c>
      <c r="F198" s="64" t="s">
        <v>352</v>
      </c>
      <c r="G198" s="42"/>
      <c r="H198" s="101" t="s">
        <v>508</v>
      </c>
      <c r="I198" s="43"/>
      <c r="J198" s="36"/>
      <c r="K198" s="102">
        <f t="shared" ca="1" si="32"/>
        <v>2024</v>
      </c>
      <c r="L198" s="36"/>
      <c r="M198" s="37" t="str">
        <f t="shared" si="36"/>
        <v>N/A</v>
      </c>
      <c r="N198" s="48">
        <v>2</v>
      </c>
      <c r="O198" s="45">
        <v>2</v>
      </c>
      <c r="P198" s="45">
        <v>2</v>
      </c>
      <c r="Q198" s="18">
        <f t="shared" si="37"/>
        <v>4.8</v>
      </c>
      <c r="R198" s="40">
        <v>1</v>
      </c>
      <c r="S198" s="51" t="s">
        <v>262</v>
      </c>
      <c r="T198" s="52">
        <v>500</v>
      </c>
      <c r="U198" s="103">
        <f t="shared" si="38"/>
        <v>500</v>
      </c>
      <c r="V198" s="68" t="s">
        <v>222</v>
      </c>
      <c r="W198" s="67" t="s">
        <v>179</v>
      </c>
      <c r="X198" s="40">
        <v>2025</v>
      </c>
      <c r="Y198" s="53"/>
      <c r="Z198" s="54" t="str">
        <f t="shared" si="35"/>
        <v/>
      </c>
      <c r="AA198" s="116">
        <f t="shared" si="35"/>
        <v>500</v>
      </c>
      <c r="AB198" s="116" t="str">
        <f t="shared" si="35"/>
        <v/>
      </c>
      <c r="AC198" s="116" t="str">
        <f t="shared" si="35"/>
        <v/>
      </c>
      <c r="AD198" s="116" t="str">
        <f t="shared" si="35"/>
        <v/>
      </c>
      <c r="AE198" s="116" t="str">
        <f t="shared" si="35"/>
        <v/>
      </c>
      <c r="AF198" s="119" t="str">
        <f t="shared" si="35"/>
        <v/>
      </c>
      <c r="AG198" s="119" t="str">
        <f t="shared" si="35"/>
        <v/>
      </c>
      <c r="AH198" s="119" t="str">
        <f t="shared" si="35"/>
        <v/>
      </c>
      <c r="AI198" s="119" t="str">
        <f t="shared" si="35"/>
        <v/>
      </c>
      <c r="AJ198" s="119" t="str">
        <f t="shared" si="35"/>
        <v/>
      </c>
      <c r="AK198" s="120" t="str">
        <f t="shared" si="35"/>
        <v/>
      </c>
      <c r="AL198" s="65"/>
      <c r="AM198" s="60"/>
      <c r="AN198" s="60"/>
      <c r="AO198" s="60"/>
      <c r="AP198" s="60"/>
      <c r="AQ198" s="60"/>
      <c r="AR198" s="60"/>
      <c r="AS198" s="60"/>
      <c r="AT198" s="60"/>
      <c r="AU198" s="60"/>
      <c r="AV198" s="60"/>
      <c r="AW198" s="60"/>
      <c r="AX198" s="60"/>
      <c r="AY198" s="60"/>
      <c r="AZ198" s="60"/>
      <c r="BA198" s="60"/>
      <c r="BB198" s="60"/>
      <c r="BC198" s="60"/>
      <c r="BD198" s="60"/>
      <c r="BE198" s="60"/>
    </row>
    <row r="199" spans="2:57">
      <c r="B199" s="40"/>
      <c r="C199" s="41" t="s">
        <v>7</v>
      </c>
      <c r="D199" s="41" t="s">
        <v>110</v>
      </c>
      <c r="E199" s="41" t="s">
        <v>112</v>
      </c>
      <c r="F199" s="64" t="s">
        <v>356</v>
      </c>
      <c r="G199" s="42"/>
      <c r="H199" s="101"/>
      <c r="I199" s="43"/>
      <c r="J199" s="36"/>
      <c r="K199" s="102">
        <f t="shared" ca="1" si="32"/>
        <v>2024</v>
      </c>
      <c r="L199" s="36"/>
      <c r="M199" s="37" t="str">
        <f t="shared" si="36"/>
        <v>N/A</v>
      </c>
      <c r="N199" s="48">
        <v>2</v>
      </c>
      <c r="O199" s="45">
        <v>2</v>
      </c>
      <c r="P199" s="45">
        <v>1</v>
      </c>
      <c r="Q199" s="18">
        <f t="shared" si="37"/>
        <v>4.4000000000000004</v>
      </c>
      <c r="R199" s="40">
        <v>1</v>
      </c>
      <c r="S199" s="51" t="s">
        <v>262</v>
      </c>
      <c r="T199" s="52">
        <f>10*2*2000</f>
        <v>40000</v>
      </c>
      <c r="U199" s="103">
        <f t="shared" si="38"/>
        <v>40000</v>
      </c>
      <c r="V199" s="68" t="s">
        <v>222</v>
      </c>
      <c r="W199" s="67" t="s">
        <v>179</v>
      </c>
      <c r="X199" s="40" t="s">
        <v>147</v>
      </c>
      <c r="Y199" s="53"/>
      <c r="Z199" s="54" t="str">
        <f t="shared" si="35"/>
        <v/>
      </c>
      <c r="AA199" s="116" t="str">
        <f t="shared" si="35"/>
        <v/>
      </c>
      <c r="AB199" s="116" t="str">
        <f t="shared" si="35"/>
        <v/>
      </c>
      <c r="AC199" s="116" t="str">
        <f t="shared" si="35"/>
        <v/>
      </c>
      <c r="AD199" s="116" t="str">
        <f t="shared" si="35"/>
        <v/>
      </c>
      <c r="AE199" s="116" t="str">
        <f t="shared" si="35"/>
        <v/>
      </c>
      <c r="AF199" s="119" t="str">
        <f t="shared" si="35"/>
        <v/>
      </c>
      <c r="AG199" s="119" t="str">
        <f t="shared" si="35"/>
        <v/>
      </c>
      <c r="AH199" s="119" t="str">
        <f t="shared" si="35"/>
        <v/>
      </c>
      <c r="AI199" s="119" t="str">
        <f t="shared" si="35"/>
        <v/>
      </c>
      <c r="AJ199" s="119" t="str">
        <f t="shared" si="35"/>
        <v/>
      </c>
      <c r="AK199" s="120">
        <f t="shared" si="35"/>
        <v>40000</v>
      </c>
      <c r="AL199" s="65"/>
      <c r="AM199" s="60"/>
      <c r="AN199" s="60"/>
      <c r="AO199" s="60"/>
      <c r="AP199" s="60"/>
      <c r="AQ199" s="60"/>
      <c r="AR199" s="60"/>
      <c r="AS199" s="60"/>
      <c r="AT199" s="60"/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</row>
    <row r="200" spans="2:57" ht="30" hidden="1">
      <c r="B200" s="40"/>
      <c r="C200" s="41" t="s">
        <v>2</v>
      </c>
      <c r="D200" s="41" t="s">
        <v>99</v>
      </c>
      <c r="E200" s="41" t="s">
        <v>138</v>
      </c>
      <c r="F200" s="64" t="s">
        <v>208</v>
      </c>
      <c r="G200" s="42"/>
      <c r="H200" s="101" t="s">
        <v>509</v>
      </c>
      <c r="I200" s="43"/>
      <c r="J200" s="36"/>
      <c r="K200" s="102">
        <f t="shared" ca="1" si="32"/>
        <v>2024</v>
      </c>
      <c r="L200" s="36"/>
      <c r="M200" s="37" t="str">
        <f t="shared" si="36"/>
        <v>N/A</v>
      </c>
      <c r="N200" s="48">
        <v>4</v>
      </c>
      <c r="O200" s="45">
        <v>1</v>
      </c>
      <c r="P200" s="45">
        <v>1</v>
      </c>
      <c r="Q200" s="18">
        <f t="shared" si="37"/>
        <v>4.4000000000000004</v>
      </c>
      <c r="R200" s="40">
        <v>1</v>
      </c>
      <c r="S200" s="51" t="s">
        <v>154</v>
      </c>
      <c r="T200" s="52">
        <v>25000</v>
      </c>
      <c r="U200" s="103">
        <f t="shared" si="38"/>
        <v>25000</v>
      </c>
      <c r="V200" s="68" t="s">
        <v>222</v>
      </c>
      <c r="W200" s="67" t="s">
        <v>179</v>
      </c>
      <c r="X200" s="40">
        <v>2030</v>
      </c>
      <c r="Y200" s="53"/>
      <c r="Z200" s="54" t="str">
        <f t="shared" si="35"/>
        <v/>
      </c>
      <c r="AA200" s="116" t="str">
        <f t="shared" si="35"/>
        <v/>
      </c>
      <c r="AB200" s="116" t="str">
        <f t="shared" si="35"/>
        <v/>
      </c>
      <c r="AC200" s="116" t="str">
        <f t="shared" si="35"/>
        <v/>
      </c>
      <c r="AD200" s="116" t="str">
        <f t="shared" si="35"/>
        <v/>
      </c>
      <c r="AE200" s="116" t="str">
        <f t="shared" si="35"/>
        <v/>
      </c>
      <c r="AF200" s="119">
        <f t="shared" si="35"/>
        <v>25000</v>
      </c>
      <c r="AG200" s="119" t="str">
        <f t="shared" si="35"/>
        <v/>
      </c>
      <c r="AH200" s="119" t="str">
        <f t="shared" si="35"/>
        <v/>
      </c>
      <c r="AI200" s="119" t="str">
        <f t="shared" si="35"/>
        <v/>
      </c>
      <c r="AJ200" s="119" t="str">
        <f t="shared" si="35"/>
        <v/>
      </c>
      <c r="AK200" s="120" t="str">
        <f t="shared" si="35"/>
        <v/>
      </c>
      <c r="AL200" s="65"/>
      <c r="AM200" s="60"/>
      <c r="AN200" s="60"/>
      <c r="AO200" s="60"/>
      <c r="AP200" s="60"/>
      <c r="AQ200" s="60"/>
      <c r="AR200" s="60"/>
      <c r="AS200" s="60"/>
      <c r="AT200" s="60"/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</row>
    <row r="201" spans="2:57" hidden="1">
      <c r="B201" s="40"/>
      <c r="C201" s="41" t="s">
        <v>0</v>
      </c>
      <c r="D201" s="41" t="s">
        <v>91</v>
      </c>
      <c r="E201" s="41" t="s">
        <v>123</v>
      </c>
      <c r="F201" s="64" t="s">
        <v>237</v>
      </c>
      <c r="G201" s="42"/>
      <c r="H201" s="101"/>
      <c r="I201" s="43"/>
      <c r="J201" s="36"/>
      <c r="K201" s="102">
        <f t="shared" ca="1" si="32"/>
        <v>2024</v>
      </c>
      <c r="L201" s="36"/>
      <c r="M201" s="37" t="str">
        <f t="shared" si="36"/>
        <v>N/A</v>
      </c>
      <c r="N201" s="48">
        <v>4</v>
      </c>
      <c r="O201" s="45">
        <v>1</v>
      </c>
      <c r="P201" s="45">
        <v>1</v>
      </c>
      <c r="Q201" s="18">
        <f t="shared" si="37"/>
        <v>4.4000000000000004</v>
      </c>
      <c r="R201" s="40">
        <v>1</v>
      </c>
      <c r="S201" s="51" t="s">
        <v>262</v>
      </c>
      <c r="T201" s="52">
        <v>20000</v>
      </c>
      <c r="U201" s="103">
        <f t="shared" si="38"/>
        <v>20000</v>
      </c>
      <c r="V201" s="68" t="s">
        <v>222</v>
      </c>
      <c r="W201" s="67" t="s">
        <v>179</v>
      </c>
      <c r="X201" s="40">
        <v>2029</v>
      </c>
      <c r="Y201" s="53"/>
      <c r="Z201" s="54" t="str">
        <f t="shared" si="35"/>
        <v/>
      </c>
      <c r="AA201" s="116" t="str">
        <f t="shared" si="35"/>
        <v/>
      </c>
      <c r="AB201" s="116" t="str">
        <f t="shared" si="35"/>
        <v/>
      </c>
      <c r="AC201" s="116" t="str">
        <f t="shared" si="35"/>
        <v/>
      </c>
      <c r="AD201" s="116" t="str">
        <f t="shared" si="35"/>
        <v/>
      </c>
      <c r="AE201" s="116">
        <f t="shared" si="35"/>
        <v>20000</v>
      </c>
      <c r="AF201" s="119" t="str">
        <f t="shared" si="35"/>
        <v/>
      </c>
      <c r="AG201" s="119" t="str">
        <f t="shared" si="35"/>
        <v/>
      </c>
      <c r="AH201" s="119" t="str">
        <f t="shared" si="35"/>
        <v/>
      </c>
      <c r="AI201" s="119" t="str">
        <f t="shared" si="35"/>
        <v/>
      </c>
      <c r="AJ201" s="119" t="str">
        <f t="shared" si="35"/>
        <v/>
      </c>
      <c r="AK201" s="120" t="str">
        <f t="shared" si="35"/>
        <v/>
      </c>
      <c r="AL201" s="65"/>
      <c r="AM201" s="60"/>
      <c r="AN201" s="60"/>
      <c r="AO201" s="60"/>
      <c r="AP201" s="60"/>
      <c r="AQ201" s="60"/>
      <c r="AR201" s="60"/>
      <c r="AS201" s="60"/>
      <c r="AT201" s="60"/>
      <c r="AU201" s="60"/>
      <c r="AV201" s="60"/>
      <c r="AW201" s="60"/>
      <c r="AX201" s="60"/>
      <c r="AY201" s="60"/>
      <c r="AZ201" s="60"/>
      <c r="BA201" s="60"/>
      <c r="BB201" s="60"/>
      <c r="BC201" s="60"/>
      <c r="BD201" s="60"/>
      <c r="BE201" s="60"/>
    </row>
    <row r="202" spans="2:57" hidden="1">
      <c r="B202" s="40"/>
      <c r="C202" s="41" t="s">
        <v>1</v>
      </c>
      <c r="D202" s="41" t="s">
        <v>103</v>
      </c>
      <c r="E202" s="41" t="s">
        <v>171</v>
      </c>
      <c r="F202" s="64" t="s">
        <v>201</v>
      </c>
      <c r="G202" s="42"/>
      <c r="H202" s="101" t="s">
        <v>563</v>
      </c>
      <c r="I202" s="43"/>
      <c r="J202" s="36"/>
      <c r="K202" s="102">
        <f t="shared" ca="1" si="32"/>
        <v>2024</v>
      </c>
      <c r="L202" s="36"/>
      <c r="M202" s="37" t="str">
        <f t="shared" si="36"/>
        <v>N/A</v>
      </c>
      <c r="N202" s="48">
        <v>2</v>
      </c>
      <c r="O202" s="45">
        <v>2</v>
      </c>
      <c r="P202" s="45">
        <v>1</v>
      </c>
      <c r="Q202" s="18">
        <f t="shared" si="37"/>
        <v>4.4000000000000004</v>
      </c>
      <c r="R202" s="40">
        <v>1</v>
      </c>
      <c r="S202" s="51" t="s">
        <v>262</v>
      </c>
      <c r="T202" s="52">
        <v>20000</v>
      </c>
      <c r="U202" s="103">
        <f t="shared" si="38"/>
        <v>20000</v>
      </c>
      <c r="V202" s="68" t="s">
        <v>222</v>
      </c>
      <c r="W202" s="67" t="s">
        <v>179</v>
      </c>
      <c r="X202" s="40">
        <v>2031</v>
      </c>
      <c r="Y202" s="53"/>
      <c r="Z202" s="54" t="str">
        <f t="shared" si="35"/>
        <v/>
      </c>
      <c r="AA202" s="116" t="str">
        <f t="shared" si="35"/>
        <v/>
      </c>
      <c r="AB202" s="116" t="str">
        <f t="shared" si="35"/>
        <v/>
      </c>
      <c r="AC202" s="116" t="str">
        <f t="shared" si="35"/>
        <v/>
      </c>
      <c r="AD202" s="116" t="str">
        <f t="shared" si="35"/>
        <v/>
      </c>
      <c r="AE202" s="116" t="str">
        <f t="shared" si="35"/>
        <v/>
      </c>
      <c r="AF202" s="119" t="str">
        <f t="shared" si="35"/>
        <v/>
      </c>
      <c r="AG202" s="119">
        <f t="shared" si="35"/>
        <v>20000</v>
      </c>
      <c r="AH202" s="119" t="str">
        <f t="shared" si="35"/>
        <v/>
      </c>
      <c r="AI202" s="119" t="str">
        <f t="shared" si="35"/>
        <v/>
      </c>
      <c r="AJ202" s="119" t="str">
        <f t="shared" si="35"/>
        <v/>
      </c>
      <c r="AK202" s="120" t="str">
        <f t="shared" si="35"/>
        <v/>
      </c>
      <c r="AL202" s="65"/>
      <c r="AM202" s="60"/>
      <c r="AN202" s="60"/>
      <c r="AO202" s="60"/>
      <c r="AP202" s="60"/>
      <c r="AQ202" s="60"/>
      <c r="AR202" s="60"/>
      <c r="AS202" s="60"/>
      <c r="AT202" s="60"/>
      <c r="AU202" s="60"/>
      <c r="AV202" s="60"/>
      <c r="AW202" s="60"/>
      <c r="AX202" s="60"/>
      <c r="AY202" s="60"/>
      <c r="AZ202" s="60"/>
      <c r="BA202" s="60"/>
      <c r="BB202" s="60"/>
      <c r="BC202" s="60"/>
      <c r="BD202" s="60"/>
      <c r="BE202" s="60"/>
    </row>
    <row r="203" spans="2:57" hidden="1">
      <c r="B203" s="40"/>
      <c r="C203" s="41" t="s">
        <v>4</v>
      </c>
      <c r="D203" s="41" t="s">
        <v>110</v>
      </c>
      <c r="E203" s="41" t="s">
        <v>100</v>
      </c>
      <c r="F203" s="64" t="s">
        <v>329</v>
      </c>
      <c r="G203" s="44"/>
      <c r="H203" s="101"/>
      <c r="I203" s="45"/>
      <c r="J203" s="36"/>
      <c r="K203" s="102">
        <f t="shared" ca="1" si="32"/>
        <v>2024</v>
      </c>
      <c r="L203" s="36"/>
      <c r="M203" s="37" t="str">
        <f t="shared" si="36"/>
        <v>N/A</v>
      </c>
      <c r="N203" s="48">
        <v>4</v>
      </c>
      <c r="O203" s="45">
        <v>1</v>
      </c>
      <c r="P203" s="45">
        <v>1</v>
      </c>
      <c r="Q203" s="18">
        <f t="shared" si="37"/>
        <v>4.4000000000000004</v>
      </c>
      <c r="R203" s="40">
        <v>1</v>
      </c>
      <c r="S203" s="51" t="s">
        <v>262</v>
      </c>
      <c r="T203" s="52">
        <v>10000</v>
      </c>
      <c r="U203" s="103">
        <f t="shared" si="38"/>
        <v>10000</v>
      </c>
      <c r="V203" s="68" t="s">
        <v>222</v>
      </c>
      <c r="W203" s="67" t="s">
        <v>179</v>
      </c>
      <c r="X203" s="40">
        <v>2027</v>
      </c>
      <c r="Y203" s="53"/>
      <c r="Z203" s="54" t="str">
        <f t="shared" si="35"/>
        <v/>
      </c>
      <c r="AA203" s="116" t="str">
        <f t="shared" si="35"/>
        <v/>
      </c>
      <c r="AB203" s="116" t="str">
        <f t="shared" si="35"/>
        <v/>
      </c>
      <c r="AC203" s="116">
        <f t="shared" si="35"/>
        <v>10000</v>
      </c>
      <c r="AD203" s="116" t="str">
        <f t="shared" si="35"/>
        <v/>
      </c>
      <c r="AE203" s="116" t="str">
        <f t="shared" si="35"/>
        <v/>
      </c>
      <c r="AF203" s="119" t="str">
        <f t="shared" si="35"/>
        <v/>
      </c>
      <c r="AG203" s="119" t="str">
        <f t="shared" si="35"/>
        <v/>
      </c>
      <c r="AH203" s="119" t="str">
        <f t="shared" si="35"/>
        <v/>
      </c>
      <c r="AI203" s="119" t="str">
        <f t="shared" si="35"/>
        <v/>
      </c>
      <c r="AJ203" s="119" t="str">
        <f t="shared" si="35"/>
        <v/>
      </c>
      <c r="AK203" s="120" t="str">
        <f t="shared" si="35"/>
        <v/>
      </c>
      <c r="AL203" s="65"/>
      <c r="AM203" s="60"/>
      <c r="AN203" s="60"/>
      <c r="AO203" s="60"/>
      <c r="AP203" s="60"/>
      <c r="AQ203" s="60"/>
      <c r="AR203" s="60"/>
      <c r="AS203" s="60"/>
      <c r="AT203" s="60"/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</row>
    <row r="204" spans="2:57" hidden="1">
      <c r="B204" s="40"/>
      <c r="C204" s="41" t="s">
        <v>5</v>
      </c>
      <c r="D204" s="41" t="s">
        <v>103</v>
      </c>
      <c r="E204" s="41" t="s">
        <v>126</v>
      </c>
      <c r="F204" s="64" t="s">
        <v>261</v>
      </c>
      <c r="G204" s="44"/>
      <c r="H204" s="101"/>
      <c r="I204" s="45"/>
      <c r="J204" s="36"/>
      <c r="K204" s="102">
        <f t="shared" ref="K204:K235" ca="1" si="39">YEAR(TODAY())-J204</f>
        <v>2024</v>
      </c>
      <c r="L204" s="36"/>
      <c r="M204" s="37" t="str">
        <f t="shared" si="36"/>
        <v>N/A</v>
      </c>
      <c r="N204" s="48">
        <v>2</v>
      </c>
      <c r="O204" s="45">
        <v>2</v>
      </c>
      <c r="P204" s="45">
        <v>1</v>
      </c>
      <c r="Q204" s="18">
        <f t="shared" si="37"/>
        <v>4.4000000000000004</v>
      </c>
      <c r="R204" s="40">
        <v>1</v>
      </c>
      <c r="S204" s="51" t="s">
        <v>262</v>
      </c>
      <c r="T204" s="52">
        <v>10000</v>
      </c>
      <c r="U204" s="103">
        <f t="shared" si="38"/>
        <v>10000</v>
      </c>
      <c r="V204" s="68" t="s">
        <v>222</v>
      </c>
      <c r="W204" s="67" t="s">
        <v>179</v>
      </c>
      <c r="X204" s="40">
        <v>2030</v>
      </c>
      <c r="Y204" s="53"/>
      <c r="Z204" s="54" t="str">
        <f t="shared" ref="Z204:AK213" si="40">IF($X204=Z$3,(IF($W204="YES","",+$U204)),"")</f>
        <v/>
      </c>
      <c r="AA204" s="116" t="str">
        <f t="shared" si="40"/>
        <v/>
      </c>
      <c r="AB204" s="116" t="str">
        <f t="shared" si="40"/>
        <v/>
      </c>
      <c r="AC204" s="116" t="str">
        <f t="shared" si="40"/>
        <v/>
      </c>
      <c r="AD204" s="116" t="str">
        <f t="shared" si="40"/>
        <v/>
      </c>
      <c r="AE204" s="116" t="str">
        <f t="shared" si="40"/>
        <v/>
      </c>
      <c r="AF204" s="119">
        <f t="shared" si="40"/>
        <v>10000</v>
      </c>
      <c r="AG204" s="119" t="str">
        <f t="shared" si="40"/>
        <v/>
      </c>
      <c r="AH204" s="119" t="str">
        <f t="shared" si="40"/>
        <v/>
      </c>
      <c r="AI204" s="119" t="str">
        <f t="shared" si="40"/>
        <v/>
      </c>
      <c r="AJ204" s="119" t="str">
        <f t="shared" si="40"/>
        <v/>
      </c>
      <c r="AK204" s="120" t="str">
        <f t="shared" si="40"/>
        <v/>
      </c>
      <c r="AL204" s="65"/>
      <c r="AM204" s="60"/>
      <c r="AN204" s="60"/>
      <c r="AO204" s="60"/>
      <c r="AP204" s="60"/>
      <c r="AQ204" s="60"/>
      <c r="AR204" s="60"/>
      <c r="AS204" s="60"/>
      <c r="AT204" s="60"/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</row>
    <row r="205" spans="2:57" ht="45" hidden="1">
      <c r="B205" s="40"/>
      <c r="C205" s="41" t="s">
        <v>1</v>
      </c>
      <c r="D205" s="41" t="s">
        <v>110</v>
      </c>
      <c r="E205" s="41" t="s">
        <v>100</v>
      </c>
      <c r="F205" s="64" t="s">
        <v>303</v>
      </c>
      <c r="G205" s="42"/>
      <c r="H205" s="101"/>
      <c r="I205" s="43"/>
      <c r="J205" s="36"/>
      <c r="K205" s="102">
        <f t="shared" ca="1" si="39"/>
        <v>2024</v>
      </c>
      <c r="L205" s="36"/>
      <c r="M205" s="37" t="str">
        <f t="shared" si="36"/>
        <v>N/A</v>
      </c>
      <c r="N205" s="48">
        <v>2</v>
      </c>
      <c r="O205" s="45">
        <v>2</v>
      </c>
      <c r="P205" s="45">
        <v>1</v>
      </c>
      <c r="Q205" s="18">
        <f t="shared" si="37"/>
        <v>4.4000000000000004</v>
      </c>
      <c r="R205" s="40">
        <v>1</v>
      </c>
      <c r="S205" s="51" t="s">
        <v>154</v>
      </c>
      <c r="T205" s="52">
        <v>10000</v>
      </c>
      <c r="U205" s="103">
        <f t="shared" si="38"/>
        <v>10000</v>
      </c>
      <c r="V205" s="68" t="s">
        <v>222</v>
      </c>
      <c r="W205" s="67" t="s">
        <v>179</v>
      </c>
      <c r="X205" s="40">
        <v>2028</v>
      </c>
      <c r="Y205" s="53"/>
      <c r="Z205" s="54" t="str">
        <f t="shared" si="40"/>
        <v/>
      </c>
      <c r="AA205" s="116" t="str">
        <f t="shared" si="40"/>
        <v/>
      </c>
      <c r="AB205" s="116" t="str">
        <f t="shared" si="40"/>
        <v/>
      </c>
      <c r="AC205" s="116" t="str">
        <f t="shared" si="40"/>
        <v/>
      </c>
      <c r="AD205" s="116">
        <f t="shared" si="40"/>
        <v>10000</v>
      </c>
      <c r="AE205" s="116" t="str">
        <f t="shared" si="40"/>
        <v/>
      </c>
      <c r="AF205" s="119" t="str">
        <f t="shared" si="40"/>
        <v/>
      </c>
      <c r="AG205" s="119" t="str">
        <f t="shared" si="40"/>
        <v/>
      </c>
      <c r="AH205" s="119" t="str">
        <f t="shared" si="40"/>
        <v/>
      </c>
      <c r="AI205" s="119" t="str">
        <f t="shared" si="40"/>
        <v/>
      </c>
      <c r="AJ205" s="119" t="str">
        <f t="shared" si="40"/>
        <v/>
      </c>
      <c r="AK205" s="120" t="str">
        <f t="shared" si="40"/>
        <v/>
      </c>
      <c r="AL205" s="65"/>
      <c r="AM205" s="60"/>
      <c r="AN205" s="60"/>
      <c r="AO205" s="60"/>
      <c r="AP205" s="60"/>
      <c r="AQ205" s="60"/>
      <c r="AR205" s="60"/>
      <c r="AS205" s="60"/>
      <c r="AT205" s="60"/>
      <c r="AU205" s="60"/>
      <c r="AV205" s="60"/>
      <c r="AW205" s="60"/>
      <c r="AX205" s="60"/>
      <c r="AY205" s="60"/>
      <c r="AZ205" s="60"/>
      <c r="BA205" s="60"/>
      <c r="BB205" s="60"/>
      <c r="BC205" s="60"/>
      <c r="BD205" s="60"/>
      <c r="BE205" s="60"/>
    </row>
    <row r="206" spans="2:57" hidden="1">
      <c r="B206" s="40"/>
      <c r="C206" s="41" t="s">
        <v>1</v>
      </c>
      <c r="D206" s="41" t="s">
        <v>91</v>
      </c>
      <c r="E206" s="41" t="s">
        <v>93</v>
      </c>
      <c r="F206" s="64" t="s">
        <v>245</v>
      </c>
      <c r="G206" s="42"/>
      <c r="H206" s="101"/>
      <c r="I206" s="43"/>
      <c r="J206" s="36"/>
      <c r="K206" s="102">
        <f t="shared" ca="1" si="39"/>
        <v>2024</v>
      </c>
      <c r="L206" s="36"/>
      <c r="M206" s="37"/>
      <c r="N206" s="48">
        <v>4</v>
      </c>
      <c r="O206" s="45">
        <v>1</v>
      </c>
      <c r="P206" s="45">
        <v>1</v>
      </c>
      <c r="Q206" s="18">
        <f t="shared" si="37"/>
        <v>4.4000000000000004</v>
      </c>
      <c r="R206" s="40">
        <v>1</v>
      </c>
      <c r="S206" s="51" t="s">
        <v>154</v>
      </c>
      <c r="T206" s="52">
        <v>7500</v>
      </c>
      <c r="U206" s="103">
        <f t="shared" si="38"/>
        <v>7500</v>
      </c>
      <c r="V206" s="68" t="s">
        <v>222</v>
      </c>
      <c r="W206" s="67" t="s">
        <v>179</v>
      </c>
      <c r="X206" s="40">
        <v>2027</v>
      </c>
      <c r="Y206" s="53"/>
      <c r="Z206" s="54" t="str">
        <f t="shared" si="40"/>
        <v/>
      </c>
      <c r="AA206" s="116" t="str">
        <f t="shared" si="40"/>
        <v/>
      </c>
      <c r="AB206" s="116" t="str">
        <f t="shared" si="40"/>
        <v/>
      </c>
      <c r="AC206" s="116">
        <f t="shared" si="40"/>
        <v>7500</v>
      </c>
      <c r="AD206" s="116" t="str">
        <f t="shared" si="40"/>
        <v/>
      </c>
      <c r="AE206" s="116" t="str">
        <f t="shared" si="40"/>
        <v/>
      </c>
      <c r="AF206" s="119" t="str">
        <f t="shared" si="40"/>
        <v/>
      </c>
      <c r="AG206" s="119" t="str">
        <f t="shared" si="40"/>
        <v/>
      </c>
      <c r="AH206" s="119" t="str">
        <f t="shared" si="40"/>
        <v/>
      </c>
      <c r="AI206" s="119" t="str">
        <f t="shared" si="40"/>
        <v/>
      </c>
      <c r="AJ206" s="119" t="str">
        <f t="shared" si="40"/>
        <v/>
      </c>
      <c r="AK206" s="120" t="str">
        <f t="shared" si="40"/>
        <v/>
      </c>
      <c r="AL206" s="65"/>
      <c r="AM206" s="60"/>
      <c r="AN206" s="60"/>
      <c r="AO206" s="60"/>
      <c r="AP206" s="60"/>
      <c r="AQ206" s="60"/>
      <c r="AR206" s="60"/>
      <c r="AS206" s="60"/>
      <c r="AT206" s="60"/>
      <c r="AU206" s="60"/>
      <c r="AV206" s="60"/>
      <c r="AW206" s="60"/>
      <c r="AX206" s="60"/>
      <c r="AY206" s="60"/>
      <c r="AZ206" s="60"/>
      <c r="BA206" s="60"/>
      <c r="BB206" s="60"/>
      <c r="BC206" s="60"/>
      <c r="BD206" s="60"/>
      <c r="BE206" s="60"/>
    </row>
    <row r="207" spans="2:57" hidden="1">
      <c r="B207" s="40"/>
      <c r="C207" s="41" t="s">
        <v>6</v>
      </c>
      <c r="D207" s="41" t="s">
        <v>91</v>
      </c>
      <c r="E207" s="41" t="s">
        <v>93</v>
      </c>
      <c r="F207" s="64" t="s">
        <v>245</v>
      </c>
      <c r="G207" s="44"/>
      <c r="H207" s="101"/>
      <c r="I207" s="45"/>
      <c r="J207" s="36"/>
      <c r="K207" s="102">
        <f t="shared" ca="1" si="39"/>
        <v>2024</v>
      </c>
      <c r="L207" s="36"/>
      <c r="M207" s="37" t="str">
        <f t="shared" ref="M207:M238" si="41">IF(J207=0,"N/A",L207-K207)</f>
        <v>N/A</v>
      </c>
      <c r="N207" s="48">
        <v>4</v>
      </c>
      <c r="O207" s="45">
        <v>1</v>
      </c>
      <c r="P207" s="45">
        <v>1</v>
      </c>
      <c r="Q207" s="18">
        <f t="shared" si="37"/>
        <v>4.4000000000000004</v>
      </c>
      <c r="R207" s="40">
        <v>1</v>
      </c>
      <c r="S207" s="51" t="s">
        <v>154</v>
      </c>
      <c r="T207" s="52">
        <v>7500</v>
      </c>
      <c r="U207" s="103">
        <f t="shared" si="38"/>
        <v>7500</v>
      </c>
      <c r="V207" s="68" t="s">
        <v>222</v>
      </c>
      <c r="W207" s="67" t="s">
        <v>179</v>
      </c>
      <c r="X207" s="40">
        <v>2027</v>
      </c>
      <c r="Y207" s="53"/>
      <c r="Z207" s="54" t="str">
        <f t="shared" si="40"/>
        <v/>
      </c>
      <c r="AA207" s="116" t="str">
        <f t="shared" si="40"/>
        <v/>
      </c>
      <c r="AB207" s="116" t="str">
        <f t="shared" si="40"/>
        <v/>
      </c>
      <c r="AC207" s="116">
        <f t="shared" si="40"/>
        <v>7500</v>
      </c>
      <c r="AD207" s="116" t="str">
        <f t="shared" si="40"/>
        <v/>
      </c>
      <c r="AE207" s="116" t="str">
        <f t="shared" si="40"/>
        <v/>
      </c>
      <c r="AF207" s="119" t="str">
        <f t="shared" si="40"/>
        <v/>
      </c>
      <c r="AG207" s="119" t="str">
        <f t="shared" si="40"/>
        <v/>
      </c>
      <c r="AH207" s="119" t="str">
        <f t="shared" si="40"/>
        <v/>
      </c>
      <c r="AI207" s="119" t="str">
        <f t="shared" si="40"/>
        <v/>
      </c>
      <c r="AJ207" s="119" t="str">
        <f t="shared" si="40"/>
        <v/>
      </c>
      <c r="AK207" s="120" t="str">
        <f t="shared" si="40"/>
        <v/>
      </c>
      <c r="AL207" s="65"/>
      <c r="AM207" s="60"/>
      <c r="AN207" s="60"/>
      <c r="AO207" s="60"/>
      <c r="AP207" s="60"/>
      <c r="AQ207" s="60"/>
      <c r="AR207" s="60"/>
      <c r="AS207" s="60"/>
      <c r="AT207" s="60"/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</row>
    <row r="208" spans="2:57" ht="45" hidden="1">
      <c r="B208" s="40"/>
      <c r="C208" s="41" t="s">
        <v>1</v>
      </c>
      <c r="D208" s="41" t="s">
        <v>110</v>
      </c>
      <c r="E208" s="41" t="s">
        <v>138</v>
      </c>
      <c r="F208" s="64" t="s">
        <v>199</v>
      </c>
      <c r="G208" s="42"/>
      <c r="H208" s="101"/>
      <c r="I208" s="43"/>
      <c r="J208" s="36"/>
      <c r="K208" s="102">
        <f t="shared" ca="1" si="39"/>
        <v>2024</v>
      </c>
      <c r="L208" s="36"/>
      <c r="M208" s="37" t="str">
        <f t="shared" si="41"/>
        <v>N/A</v>
      </c>
      <c r="N208" s="48">
        <v>4</v>
      </c>
      <c r="O208" s="45">
        <v>1</v>
      </c>
      <c r="P208" s="45">
        <v>1</v>
      </c>
      <c r="Q208" s="18">
        <f t="shared" si="37"/>
        <v>4.4000000000000004</v>
      </c>
      <c r="R208" s="40">
        <v>2</v>
      </c>
      <c r="S208" s="51" t="s">
        <v>154</v>
      </c>
      <c r="T208" s="52">
        <f>(2*8*75)+1500</f>
        <v>2700</v>
      </c>
      <c r="U208" s="103">
        <f t="shared" si="38"/>
        <v>5400</v>
      </c>
      <c r="V208" s="68" t="s">
        <v>222</v>
      </c>
      <c r="W208" s="67" t="s">
        <v>179</v>
      </c>
      <c r="X208" s="40">
        <v>2030</v>
      </c>
      <c r="Y208" s="53"/>
      <c r="Z208" s="54" t="str">
        <f t="shared" si="40"/>
        <v/>
      </c>
      <c r="AA208" s="116" t="str">
        <f t="shared" si="40"/>
        <v/>
      </c>
      <c r="AB208" s="116" t="str">
        <f t="shared" si="40"/>
        <v/>
      </c>
      <c r="AC208" s="116" t="str">
        <f t="shared" si="40"/>
        <v/>
      </c>
      <c r="AD208" s="116" t="str">
        <f t="shared" si="40"/>
        <v/>
      </c>
      <c r="AE208" s="116" t="str">
        <f t="shared" si="40"/>
        <v/>
      </c>
      <c r="AF208" s="119">
        <f t="shared" si="40"/>
        <v>5400</v>
      </c>
      <c r="AG208" s="119" t="str">
        <f t="shared" si="40"/>
        <v/>
      </c>
      <c r="AH208" s="119" t="str">
        <f t="shared" si="40"/>
        <v/>
      </c>
      <c r="AI208" s="119" t="str">
        <f t="shared" si="40"/>
        <v/>
      </c>
      <c r="AJ208" s="119" t="str">
        <f t="shared" si="40"/>
        <v/>
      </c>
      <c r="AK208" s="120" t="str">
        <f t="shared" si="40"/>
        <v/>
      </c>
      <c r="AL208" s="65"/>
      <c r="AM208" s="60"/>
      <c r="AN208" s="60"/>
      <c r="AO208" s="60"/>
      <c r="AP208" s="60"/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</row>
    <row r="209" spans="2:57" ht="30">
      <c r="B209" s="40"/>
      <c r="C209" s="41" t="s">
        <v>7</v>
      </c>
      <c r="D209" s="41" t="s">
        <v>110</v>
      </c>
      <c r="E209" s="41" t="s">
        <v>102</v>
      </c>
      <c r="F209" s="64" t="s">
        <v>357</v>
      </c>
      <c r="G209" s="42"/>
      <c r="H209" s="101"/>
      <c r="I209" s="43"/>
      <c r="J209" s="36"/>
      <c r="K209" s="102">
        <f t="shared" ca="1" si="39"/>
        <v>2024</v>
      </c>
      <c r="L209" s="36"/>
      <c r="M209" s="37" t="str">
        <f t="shared" si="41"/>
        <v>N/A</v>
      </c>
      <c r="N209" s="48">
        <v>2</v>
      </c>
      <c r="O209" s="45">
        <v>2</v>
      </c>
      <c r="P209" s="45">
        <v>1</v>
      </c>
      <c r="Q209" s="18">
        <f t="shared" si="37"/>
        <v>4.4000000000000004</v>
      </c>
      <c r="R209" s="40">
        <v>1</v>
      </c>
      <c r="S209" s="51" t="s">
        <v>262</v>
      </c>
      <c r="T209" s="52">
        <v>5000</v>
      </c>
      <c r="U209" s="103">
        <f t="shared" si="38"/>
        <v>5000</v>
      </c>
      <c r="V209" s="68" t="s">
        <v>222</v>
      </c>
      <c r="W209" s="67" t="s">
        <v>179</v>
      </c>
      <c r="X209" s="40">
        <v>2027</v>
      </c>
      <c r="Y209" s="53"/>
      <c r="Z209" s="54" t="str">
        <f t="shared" si="40"/>
        <v/>
      </c>
      <c r="AA209" s="116" t="str">
        <f t="shared" si="40"/>
        <v/>
      </c>
      <c r="AB209" s="116" t="str">
        <f t="shared" si="40"/>
        <v/>
      </c>
      <c r="AC209" s="116">
        <f t="shared" si="40"/>
        <v>5000</v>
      </c>
      <c r="AD209" s="116" t="str">
        <f t="shared" si="40"/>
        <v/>
      </c>
      <c r="AE209" s="116" t="str">
        <f t="shared" si="40"/>
        <v/>
      </c>
      <c r="AF209" s="119" t="str">
        <f t="shared" si="40"/>
        <v/>
      </c>
      <c r="AG209" s="119" t="str">
        <f t="shared" si="40"/>
        <v/>
      </c>
      <c r="AH209" s="119" t="str">
        <f t="shared" si="40"/>
        <v/>
      </c>
      <c r="AI209" s="119" t="str">
        <f t="shared" si="40"/>
        <v/>
      </c>
      <c r="AJ209" s="119" t="str">
        <f t="shared" si="40"/>
        <v/>
      </c>
      <c r="AK209" s="120" t="str">
        <f t="shared" si="40"/>
        <v/>
      </c>
      <c r="AL209" s="65"/>
      <c r="AM209" s="60"/>
      <c r="AN209" s="60"/>
      <c r="AO209" s="60"/>
      <c r="AP209" s="60"/>
      <c r="AQ209" s="60"/>
      <c r="AR209" s="60"/>
      <c r="AS209" s="60"/>
      <c r="AT209" s="60"/>
      <c r="AU209" s="60"/>
      <c r="AV209" s="60"/>
      <c r="AW209" s="60"/>
      <c r="AX209" s="60"/>
      <c r="AY209" s="60"/>
      <c r="AZ209" s="60"/>
      <c r="BA209" s="60"/>
      <c r="BB209" s="60"/>
      <c r="BC209" s="60"/>
      <c r="BD209" s="60"/>
      <c r="BE209" s="60"/>
    </row>
    <row r="210" spans="2:57" hidden="1">
      <c r="B210" s="40" t="s">
        <v>164</v>
      </c>
      <c r="C210" s="41" t="s">
        <v>1</v>
      </c>
      <c r="D210" s="41" t="s">
        <v>110</v>
      </c>
      <c r="E210" s="41" t="s">
        <v>101</v>
      </c>
      <c r="F210" s="64" t="s">
        <v>163</v>
      </c>
      <c r="G210" s="42"/>
      <c r="H210" s="101" t="s">
        <v>504</v>
      </c>
      <c r="I210" s="43"/>
      <c r="J210" s="36"/>
      <c r="K210" s="102">
        <f t="shared" ca="1" si="39"/>
        <v>2024</v>
      </c>
      <c r="L210" s="36"/>
      <c r="M210" s="37" t="str">
        <f t="shared" si="41"/>
        <v>N/A</v>
      </c>
      <c r="N210" s="48">
        <v>2</v>
      </c>
      <c r="O210" s="45">
        <v>2</v>
      </c>
      <c r="P210" s="45">
        <v>1</v>
      </c>
      <c r="Q210" s="18">
        <f t="shared" si="37"/>
        <v>4.4000000000000004</v>
      </c>
      <c r="R210" s="40">
        <v>1</v>
      </c>
      <c r="S210" s="51" t="s">
        <v>154</v>
      </c>
      <c r="T210" s="52">
        <v>5000</v>
      </c>
      <c r="U210" s="103">
        <f t="shared" si="38"/>
        <v>5000</v>
      </c>
      <c r="V210" s="68" t="s">
        <v>222</v>
      </c>
      <c r="W210" s="67" t="s">
        <v>179</v>
      </c>
      <c r="X210" s="40">
        <v>2029</v>
      </c>
      <c r="Y210" s="53"/>
      <c r="Z210" s="54" t="str">
        <f t="shared" si="40"/>
        <v/>
      </c>
      <c r="AA210" s="116" t="str">
        <f t="shared" si="40"/>
        <v/>
      </c>
      <c r="AB210" s="116" t="str">
        <f t="shared" si="40"/>
        <v/>
      </c>
      <c r="AC210" s="116" t="str">
        <f t="shared" si="40"/>
        <v/>
      </c>
      <c r="AD210" s="116" t="str">
        <f t="shared" si="40"/>
        <v/>
      </c>
      <c r="AE210" s="116">
        <f t="shared" si="40"/>
        <v>5000</v>
      </c>
      <c r="AF210" s="119" t="str">
        <f t="shared" si="40"/>
        <v/>
      </c>
      <c r="AG210" s="119" t="str">
        <f t="shared" si="40"/>
        <v/>
      </c>
      <c r="AH210" s="119" t="str">
        <f t="shared" si="40"/>
        <v/>
      </c>
      <c r="AI210" s="119" t="str">
        <f t="shared" si="40"/>
        <v/>
      </c>
      <c r="AJ210" s="119" t="str">
        <f t="shared" si="40"/>
        <v/>
      </c>
      <c r="AK210" s="120" t="str">
        <f t="shared" si="40"/>
        <v/>
      </c>
      <c r="AL210" s="65"/>
      <c r="AM210" s="60"/>
      <c r="AN210" s="60"/>
      <c r="AO210" s="60"/>
      <c r="AP210" s="60"/>
      <c r="AQ210" s="60"/>
      <c r="AR210" s="60"/>
      <c r="AS210" s="60"/>
      <c r="AT210" s="60"/>
      <c r="AU210" s="60"/>
      <c r="AV210" s="60"/>
      <c r="AW210" s="60"/>
      <c r="AX210" s="60"/>
      <c r="AY210" s="60"/>
      <c r="AZ210" s="60"/>
      <c r="BA210" s="60"/>
      <c r="BB210" s="60"/>
      <c r="BC210" s="60"/>
      <c r="BD210" s="60"/>
      <c r="BE210" s="60"/>
    </row>
    <row r="211" spans="2:57" hidden="1">
      <c r="B211" s="40"/>
      <c r="C211" s="41" t="s">
        <v>1</v>
      </c>
      <c r="D211" s="41" t="s">
        <v>97</v>
      </c>
      <c r="E211" s="41"/>
      <c r="F211" s="64" t="s">
        <v>247</v>
      </c>
      <c r="G211" s="42"/>
      <c r="H211" s="101"/>
      <c r="I211" s="43"/>
      <c r="J211" s="36"/>
      <c r="K211" s="102">
        <f t="shared" ca="1" si="39"/>
        <v>2024</v>
      </c>
      <c r="L211" s="36"/>
      <c r="M211" s="37" t="str">
        <f t="shared" si="41"/>
        <v>N/A</v>
      </c>
      <c r="N211" s="48">
        <v>2</v>
      </c>
      <c r="O211" s="45">
        <v>2</v>
      </c>
      <c r="P211" s="45">
        <v>1</v>
      </c>
      <c r="Q211" s="18">
        <f t="shared" si="37"/>
        <v>4.4000000000000004</v>
      </c>
      <c r="R211" s="40">
        <v>1</v>
      </c>
      <c r="S211" s="51" t="s">
        <v>154</v>
      </c>
      <c r="T211" s="52">
        <v>5000</v>
      </c>
      <c r="U211" s="103">
        <f t="shared" si="38"/>
        <v>5000</v>
      </c>
      <c r="V211" s="68" t="s">
        <v>222</v>
      </c>
      <c r="W211" s="67" t="s">
        <v>179</v>
      </c>
      <c r="X211" s="40">
        <v>2027</v>
      </c>
      <c r="Y211" s="53"/>
      <c r="Z211" s="54" t="str">
        <f t="shared" si="40"/>
        <v/>
      </c>
      <c r="AA211" s="116" t="str">
        <f t="shared" si="40"/>
        <v/>
      </c>
      <c r="AB211" s="116" t="str">
        <f t="shared" si="40"/>
        <v/>
      </c>
      <c r="AC211" s="116">
        <f t="shared" si="40"/>
        <v>5000</v>
      </c>
      <c r="AD211" s="116" t="str">
        <f t="shared" si="40"/>
        <v/>
      </c>
      <c r="AE211" s="116" t="str">
        <f t="shared" si="40"/>
        <v/>
      </c>
      <c r="AF211" s="119" t="str">
        <f t="shared" si="40"/>
        <v/>
      </c>
      <c r="AG211" s="119" t="str">
        <f t="shared" si="40"/>
        <v/>
      </c>
      <c r="AH211" s="119" t="str">
        <f t="shared" si="40"/>
        <v/>
      </c>
      <c r="AI211" s="119" t="str">
        <f t="shared" si="40"/>
        <v/>
      </c>
      <c r="AJ211" s="119" t="str">
        <f t="shared" si="40"/>
        <v/>
      </c>
      <c r="AK211" s="120" t="str">
        <f t="shared" si="40"/>
        <v/>
      </c>
      <c r="AL211" s="65"/>
      <c r="AM211" s="60"/>
      <c r="AN211" s="60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</row>
    <row r="212" spans="2:57" ht="45" hidden="1">
      <c r="B212" s="40"/>
      <c r="C212" s="41" t="s">
        <v>1</v>
      </c>
      <c r="D212" s="41" t="s">
        <v>110</v>
      </c>
      <c r="E212" s="41" t="s">
        <v>138</v>
      </c>
      <c r="F212" s="64" t="s">
        <v>198</v>
      </c>
      <c r="G212" s="42"/>
      <c r="H212" s="101" t="s">
        <v>517</v>
      </c>
      <c r="I212" s="43"/>
      <c r="J212" s="36"/>
      <c r="K212" s="102">
        <f t="shared" ca="1" si="39"/>
        <v>2024</v>
      </c>
      <c r="L212" s="36"/>
      <c r="M212" s="37" t="str">
        <f t="shared" si="41"/>
        <v>N/A</v>
      </c>
      <c r="N212" s="48">
        <v>4</v>
      </c>
      <c r="O212" s="45">
        <v>1</v>
      </c>
      <c r="P212" s="45">
        <v>1</v>
      </c>
      <c r="Q212" s="18">
        <f t="shared" si="37"/>
        <v>4.4000000000000004</v>
      </c>
      <c r="R212" s="40">
        <v>1</v>
      </c>
      <c r="S212" s="51" t="s">
        <v>154</v>
      </c>
      <c r="T212" s="52">
        <v>4000</v>
      </c>
      <c r="U212" s="103">
        <f t="shared" si="38"/>
        <v>4000</v>
      </c>
      <c r="V212" s="68" t="s">
        <v>222</v>
      </c>
      <c r="W212" s="67" t="s">
        <v>179</v>
      </c>
      <c r="X212" s="40">
        <v>2029</v>
      </c>
      <c r="Y212" s="53"/>
      <c r="Z212" s="54" t="str">
        <f t="shared" si="40"/>
        <v/>
      </c>
      <c r="AA212" s="116" t="str">
        <f t="shared" si="40"/>
        <v/>
      </c>
      <c r="AB212" s="116" t="str">
        <f t="shared" si="40"/>
        <v/>
      </c>
      <c r="AC212" s="116" t="str">
        <f t="shared" si="40"/>
        <v/>
      </c>
      <c r="AD212" s="116" t="str">
        <f t="shared" si="40"/>
        <v/>
      </c>
      <c r="AE212" s="116">
        <f t="shared" si="40"/>
        <v>4000</v>
      </c>
      <c r="AF212" s="119" t="str">
        <f t="shared" si="40"/>
        <v/>
      </c>
      <c r="AG212" s="119" t="str">
        <f t="shared" si="40"/>
        <v/>
      </c>
      <c r="AH212" s="119" t="str">
        <f t="shared" si="40"/>
        <v/>
      </c>
      <c r="AI212" s="119" t="str">
        <f t="shared" si="40"/>
        <v/>
      </c>
      <c r="AJ212" s="119" t="str">
        <f t="shared" si="40"/>
        <v/>
      </c>
      <c r="AK212" s="120" t="str">
        <f t="shared" si="40"/>
        <v/>
      </c>
      <c r="AL212" s="65"/>
      <c r="AM212" s="60"/>
      <c r="AN212" s="60"/>
      <c r="AO212" s="60"/>
      <c r="AP212" s="60"/>
      <c r="AQ212" s="60"/>
      <c r="AR212" s="60"/>
      <c r="AS212" s="60"/>
      <c r="AT212" s="60"/>
      <c r="AU212" s="60"/>
      <c r="AV212" s="60"/>
      <c r="AW212" s="60"/>
      <c r="AX212" s="60"/>
      <c r="AY212" s="60"/>
      <c r="AZ212" s="60"/>
      <c r="BA212" s="60"/>
      <c r="BB212" s="60"/>
      <c r="BC212" s="60"/>
      <c r="BD212" s="60"/>
      <c r="BE212" s="60"/>
    </row>
    <row r="213" spans="2:57" hidden="1">
      <c r="B213" s="40"/>
      <c r="C213" s="41" t="s">
        <v>8</v>
      </c>
      <c r="D213" s="41" t="s">
        <v>91</v>
      </c>
      <c r="E213" s="41" t="s">
        <v>93</v>
      </c>
      <c r="F213" s="64" t="s">
        <v>372</v>
      </c>
      <c r="G213" s="44"/>
      <c r="H213" s="101"/>
      <c r="I213" s="45"/>
      <c r="J213" s="36"/>
      <c r="K213" s="102">
        <f t="shared" ca="1" si="39"/>
        <v>2024</v>
      </c>
      <c r="L213" s="36"/>
      <c r="M213" s="37" t="str">
        <f t="shared" si="41"/>
        <v>N/A</v>
      </c>
      <c r="N213" s="48">
        <v>4</v>
      </c>
      <c r="O213" s="45">
        <v>1</v>
      </c>
      <c r="P213" s="45">
        <v>1</v>
      </c>
      <c r="Q213" s="18">
        <f t="shared" si="37"/>
        <v>4.4000000000000004</v>
      </c>
      <c r="R213" s="40">
        <v>1</v>
      </c>
      <c r="S213" s="51" t="s">
        <v>154</v>
      </c>
      <c r="T213" s="52">
        <v>3000</v>
      </c>
      <c r="U213" s="103">
        <f t="shared" si="38"/>
        <v>3000</v>
      </c>
      <c r="V213" s="68" t="s">
        <v>222</v>
      </c>
      <c r="W213" s="67" t="s">
        <v>179</v>
      </c>
      <c r="X213" s="40">
        <v>2030</v>
      </c>
      <c r="Y213" s="53"/>
      <c r="Z213" s="54" t="str">
        <f t="shared" si="40"/>
        <v/>
      </c>
      <c r="AA213" s="116" t="str">
        <f t="shared" si="40"/>
        <v/>
      </c>
      <c r="AB213" s="116" t="str">
        <f t="shared" si="40"/>
        <v/>
      </c>
      <c r="AC213" s="116" t="str">
        <f t="shared" si="40"/>
        <v/>
      </c>
      <c r="AD213" s="116" t="str">
        <f t="shared" si="40"/>
        <v/>
      </c>
      <c r="AE213" s="116" t="str">
        <f t="shared" si="40"/>
        <v/>
      </c>
      <c r="AF213" s="119">
        <f t="shared" si="40"/>
        <v>3000</v>
      </c>
      <c r="AG213" s="119" t="str">
        <f t="shared" si="40"/>
        <v/>
      </c>
      <c r="AH213" s="119" t="str">
        <f t="shared" si="40"/>
        <v/>
      </c>
      <c r="AI213" s="119" t="str">
        <f t="shared" si="40"/>
        <v/>
      </c>
      <c r="AJ213" s="119" t="str">
        <f t="shared" si="40"/>
        <v/>
      </c>
      <c r="AK213" s="120" t="str">
        <f t="shared" si="40"/>
        <v/>
      </c>
      <c r="AL213" s="65"/>
      <c r="AM213" s="60"/>
      <c r="AN213" s="60"/>
      <c r="AO213" s="60"/>
      <c r="AP213" s="60"/>
      <c r="AQ213" s="60"/>
      <c r="AR213" s="60"/>
      <c r="AS213" s="60"/>
      <c r="AT213" s="60"/>
      <c r="AU213" s="60"/>
      <c r="AV213" s="60"/>
      <c r="AW213" s="60"/>
      <c r="AX213" s="60"/>
      <c r="AY213" s="60"/>
      <c r="AZ213" s="60"/>
      <c r="BA213" s="60"/>
      <c r="BB213" s="60"/>
      <c r="BC213" s="60"/>
      <c r="BD213" s="60"/>
      <c r="BE213" s="60"/>
    </row>
    <row r="214" spans="2:57" hidden="1">
      <c r="B214" s="40"/>
      <c r="C214" s="41" t="s">
        <v>5</v>
      </c>
      <c r="D214" s="41" t="s">
        <v>110</v>
      </c>
      <c r="E214" s="41" t="s">
        <v>101</v>
      </c>
      <c r="F214" s="64" t="s">
        <v>333</v>
      </c>
      <c r="G214" s="44"/>
      <c r="H214" s="101"/>
      <c r="I214" s="45"/>
      <c r="J214" s="36"/>
      <c r="K214" s="102">
        <f t="shared" ca="1" si="39"/>
        <v>2024</v>
      </c>
      <c r="L214" s="36"/>
      <c r="M214" s="37" t="str">
        <f t="shared" si="41"/>
        <v>N/A</v>
      </c>
      <c r="N214" s="48">
        <v>2</v>
      </c>
      <c r="O214" s="45">
        <v>2</v>
      </c>
      <c r="P214" s="45">
        <v>1</v>
      </c>
      <c r="Q214" s="18">
        <f t="shared" si="37"/>
        <v>4.4000000000000004</v>
      </c>
      <c r="R214" s="40">
        <v>1</v>
      </c>
      <c r="S214" s="51" t="s">
        <v>262</v>
      </c>
      <c r="T214" s="52">
        <v>2500</v>
      </c>
      <c r="U214" s="103">
        <f t="shared" si="38"/>
        <v>2500</v>
      </c>
      <c r="V214" s="68" t="s">
        <v>222</v>
      </c>
      <c r="W214" s="67" t="s">
        <v>179</v>
      </c>
      <c r="X214" s="40">
        <v>2028</v>
      </c>
      <c r="Y214" s="53"/>
      <c r="Z214" s="54" t="str">
        <f t="shared" ref="Z214:AK223" si="42">IF($X214=Z$3,(IF($W214="YES","",+$U214)),"")</f>
        <v/>
      </c>
      <c r="AA214" s="116" t="str">
        <f t="shared" si="42"/>
        <v/>
      </c>
      <c r="AB214" s="116" t="str">
        <f t="shared" si="42"/>
        <v/>
      </c>
      <c r="AC214" s="116" t="str">
        <f t="shared" si="42"/>
        <v/>
      </c>
      <c r="AD214" s="116">
        <f t="shared" si="42"/>
        <v>2500</v>
      </c>
      <c r="AE214" s="116" t="str">
        <f t="shared" si="42"/>
        <v/>
      </c>
      <c r="AF214" s="119" t="str">
        <f t="shared" si="42"/>
        <v/>
      </c>
      <c r="AG214" s="119" t="str">
        <f t="shared" si="42"/>
        <v/>
      </c>
      <c r="AH214" s="119" t="str">
        <f t="shared" si="42"/>
        <v/>
      </c>
      <c r="AI214" s="119" t="str">
        <f t="shared" si="42"/>
        <v/>
      </c>
      <c r="AJ214" s="119" t="str">
        <f t="shared" si="42"/>
        <v/>
      </c>
      <c r="AK214" s="120" t="str">
        <f t="shared" si="42"/>
        <v/>
      </c>
      <c r="AL214" s="65"/>
      <c r="AM214" s="60"/>
      <c r="AN214" s="60"/>
      <c r="AO214" s="60"/>
      <c r="AP214" s="60"/>
      <c r="AQ214" s="60"/>
      <c r="AR214" s="60"/>
      <c r="AS214" s="60"/>
      <c r="AT214" s="60"/>
      <c r="AU214" s="60"/>
      <c r="AV214" s="60"/>
      <c r="AW214" s="60"/>
      <c r="AX214" s="60"/>
      <c r="AY214" s="60"/>
      <c r="AZ214" s="60"/>
      <c r="BA214" s="60"/>
      <c r="BB214" s="60"/>
      <c r="BC214" s="60"/>
      <c r="BD214" s="60"/>
      <c r="BE214" s="60"/>
    </row>
    <row r="215" spans="2:57" hidden="1">
      <c r="B215" s="40"/>
      <c r="C215" s="41" t="s">
        <v>0</v>
      </c>
      <c r="D215" s="41" t="s">
        <v>99</v>
      </c>
      <c r="E215" s="41" t="s">
        <v>114</v>
      </c>
      <c r="F215" s="64" t="s">
        <v>414</v>
      </c>
      <c r="G215" s="87">
        <v>101085</v>
      </c>
      <c r="H215" s="101"/>
      <c r="I215" s="43" t="s">
        <v>178</v>
      </c>
      <c r="J215" s="36">
        <v>2016</v>
      </c>
      <c r="K215" s="102">
        <f t="shared" ca="1" si="39"/>
        <v>8</v>
      </c>
      <c r="L215" s="36">
        <v>15</v>
      </c>
      <c r="M215" s="37">
        <f t="shared" ca="1" si="41"/>
        <v>7</v>
      </c>
      <c r="N215" s="48">
        <v>2</v>
      </c>
      <c r="O215" s="45">
        <v>2</v>
      </c>
      <c r="P215" s="45">
        <v>1</v>
      </c>
      <c r="Q215" s="18">
        <f t="shared" si="37"/>
        <v>4.4000000000000004</v>
      </c>
      <c r="R215" s="40">
        <v>1</v>
      </c>
      <c r="S215" s="51" t="s">
        <v>154</v>
      </c>
      <c r="T215" s="52">
        <v>2500</v>
      </c>
      <c r="U215" s="103">
        <f t="shared" si="38"/>
        <v>2500</v>
      </c>
      <c r="V215" s="68" t="s">
        <v>222</v>
      </c>
      <c r="W215" s="67" t="s">
        <v>179</v>
      </c>
      <c r="X215" s="40">
        <v>2031</v>
      </c>
      <c r="Y215" s="53"/>
      <c r="Z215" s="54" t="str">
        <f t="shared" si="42"/>
        <v/>
      </c>
      <c r="AA215" s="116" t="str">
        <f t="shared" si="42"/>
        <v/>
      </c>
      <c r="AB215" s="116" t="str">
        <f t="shared" si="42"/>
        <v/>
      </c>
      <c r="AC215" s="116" t="str">
        <f t="shared" si="42"/>
        <v/>
      </c>
      <c r="AD215" s="116" t="str">
        <f t="shared" si="42"/>
        <v/>
      </c>
      <c r="AE215" s="116" t="str">
        <f t="shared" si="42"/>
        <v/>
      </c>
      <c r="AF215" s="119" t="str">
        <f t="shared" si="42"/>
        <v/>
      </c>
      <c r="AG215" s="119">
        <f t="shared" si="42"/>
        <v>2500</v>
      </c>
      <c r="AH215" s="119" t="str">
        <f t="shared" si="42"/>
        <v/>
      </c>
      <c r="AI215" s="119" t="str">
        <f t="shared" si="42"/>
        <v/>
      </c>
      <c r="AJ215" s="119" t="str">
        <f t="shared" si="42"/>
        <v/>
      </c>
      <c r="AK215" s="120" t="str">
        <f t="shared" si="42"/>
        <v/>
      </c>
      <c r="AL215" s="65"/>
      <c r="AM215" s="60"/>
      <c r="AN215" s="60"/>
      <c r="AO215" s="60"/>
      <c r="AP215" s="60"/>
      <c r="AQ215" s="60"/>
      <c r="AR215" s="60"/>
      <c r="AS215" s="60"/>
      <c r="AT215" s="60"/>
      <c r="AU215" s="60"/>
      <c r="AV215" s="60"/>
      <c r="AW215" s="60"/>
      <c r="AX215" s="60"/>
      <c r="AY215" s="60"/>
      <c r="AZ215" s="60"/>
      <c r="BA215" s="60"/>
      <c r="BB215" s="60"/>
      <c r="BC215" s="60"/>
      <c r="BD215" s="60"/>
      <c r="BE215" s="60"/>
    </row>
    <row r="216" spans="2:57" ht="30">
      <c r="B216" s="40"/>
      <c r="C216" s="41" t="s">
        <v>7</v>
      </c>
      <c r="D216" s="41" t="s">
        <v>110</v>
      </c>
      <c r="E216" s="41" t="s">
        <v>171</v>
      </c>
      <c r="F216" s="64" t="s">
        <v>355</v>
      </c>
      <c r="G216" s="42"/>
      <c r="H216" s="101"/>
      <c r="I216" s="43"/>
      <c r="J216" s="36"/>
      <c r="K216" s="102">
        <f t="shared" ca="1" si="39"/>
        <v>2024</v>
      </c>
      <c r="L216" s="36"/>
      <c r="M216" s="37" t="str">
        <f t="shared" si="41"/>
        <v>N/A</v>
      </c>
      <c r="N216" s="48">
        <v>2</v>
      </c>
      <c r="O216" s="45">
        <v>2</v>
      </c>
      <c r="P216" s="45">
        <v>1</v>
      </c>
      <c r="Q216" s="18">
        <f t="shared" si="37"/>
        <v>4.4000000000000004</v>
      </c>
      <c r="R216" s="40">
        <v>1</v>
      </c>
      <c r="S216" s="51" t="s">
        <v>262</v>
      </c>
      <c r="T216" s="52">
        <v>2000</v>
      </c>
      <c r="U216" s="103">
        <f t="shared" si="38"/>
        <v>2000</v>
      </c>
      <c r="V216" s="68" t="s">
        <v>222</v>
      </c>
      <c r="W216" s="67" t="s">
        <v>179</v>
      </c>
      <c r="X216" s="40">
        <v>2028</v>
      </c>
      <c r="Y216" s="53"/>
      <c r="Z216" s="54" t="str">
        <f t="shared" si="42"/>
        <v/>
      </c>
      <c r="AA216" s="116" t="str">
        <f t="shared" si="42"/>
        <v/>
      </c>
      <c r="AB216" s="116" t="str">
        <f t="shared" si="42"/>
        <v/>
      </c>
      <c r="AC216" s="116" t="str">
        <f t="shared" si="42"/>
        <v/>
      </c>
      <c r="AD216" s="116">
        <f t="shared" si="42"/>
        <v>2000</v>
      </c>
      <c r="AE216" s="116" t="str">
        <f t="shared" si="42"/>
        <v/>
      </c>
      <c r="AF216" s="119" t="str">
        <f t="shared" si="42"/>
        <v/>
      </c>
      <c r="AG216" s="119" t="str">
        <f t="shared" si="42"/>
        <v/>
      </c>
      <c r="AH216" s="119" t="str">
        <f t="shared" si="42"/>
        <v/>
      </c>
      <c r="AI216" s="119" t="str">
        <f t="shared" si="42"/>
        <v/>
      </c>
      <c r="AJ216" s="119" t="str">
        <f t="shared" si="42"/>
        <v/>
      </c>
      <c r="AK216" s="120" t="str">
        <f t="shared" si="42"/>
        <v/>
      </c>
      <c r="AL216" s="65"/>
      <c r="AM216" s="60"/>
      <c r="AN216" s="60"/>
      <c r="AO216" s="60"/>
      <c r="AP216" s="60"/>
      <c r="AQ216" s="60"/>
      <c r="AR216" s="60"/>
      <c r="AS216" s="60"/>
      <c r="AT216" s="60"/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</row>
    <row r="217" spans="2:57" hidden="1">
      <c r="B217" s="40"/>
      <c r="C217" s="41" t="s">
        <v>2</v>
      </c>
      <c r="D217" s="41" t="s">
        <v>99</v>
      </c>
      <c r="E217" s="41" t="s">
        <v>114</v>
      </c>
      <c r="F217" s="64" t="s">
        <v>269</v>
      </c>
      <c r="G217" s="42"/>
      <c r="H217" s="101" t="s">
        <v>509</v>
      </c>
      <c r="I217" s="43"/>
      <c r="J217" s="36"/>
      <c r="K217" s="102">
        <f t="shared" ca="1" si="39"/>
        <v>2024</v>
      </c>
      <c r="L217" s="36"/>
      <c r="M217" s="37" t="str">
        <f t="shared" si="41"/>
        <v>N/A</v>
      </c>
      <c r="N217" s="48">
        <v>2</v>
      </c>
      <c r="O217" s="45">
        <v>2</v>
      </c>
      <c r="P217" s="45">
        <v>1</v>
      </c>
      <c r="Q217" s="18">
        <f t="shared" si="37"/>
        <v>4.4000000000000004</v>
      </c>
      <c r="R217" s="40">
        <v>1</v>
      </c>
      <c r="S217" s="51" t="s">
        <v>262</v>
      </c>
      <c r="T217" s="52">
        <v>2000</v>
      </c>
      <c r="U217" s="103">
        <f t="shared" si="38"/>
        <v>2000</v>
      </c>
      <c r="V217" s="68" t="s">
        <v>222</v>
      </c>
      <c r="W217" s="67" t="s">
        <v>179</v>
      </c>
      <c r="X217" s="40">
        <v>2029</v>
      </c>
      <c r="Y217" s="53"/>
      <c r="Z217" s="54" t="str">
        <f t="shared" si="42"/>
        <v/>
      </c>
      <c r="AA217" s="116" t="str">
        <f t="shared" si="42"/>
        <v/>
      </c>
      <c r="AB217" s="116" t="str">
        <f t="shared" si="42"/>
        <v/>
      </c>
      <c r="AC217" s="116" t="str">
        <f t="shared" si="42"/>
        <v/>
      </c>
      <c r="AD217" s="116" t="str">
        <f t="shared" si="42"/>
        <v/>
      </c>
      <c r="AE217" s="116">
        <f t="shared" si="42"/>
        <v>2000</v>
      </c>
      <c r="AF217" s="119" t="str">
        <f t="shared" si="42"/>
        <v/>
      </c>
      <c r="AG217" s="119" t="str">
        <f t="shared" si="42"/>
        <v/>
      </c>
      <c r="AH217" s="119" t="str">
        <f t="shared" si="42"/>
        <v/>
      </c>
      <c r="AI217" s="119" t="str">
        <f t="shared" si="42"/>
        <v/>
      </c>
      <c r="AJ217" s="119" t="str">
        <f t="shared" si="42"/>
        <v/>
      </c>
      <c r="AK217" s="120" t="str">
        <f t="shared" si="42"/>
        <v/>
      </c>
      <c r="AL217" s="65"/>
      <c r="AM217" s="60"/>
      <c r="AN217" s="60"/>
      <c r="AO217" s="60"/>
      <c r="AP217" s="60"/>
      <c r="AQ217" s="60"/>
      <c r="AR217" s="60"/>
      <c r="AS217" s="60"/>
      <c r="AT217" s="60"/>
      <c r="AU217" s="60"/>
      <c r="AV217" s="60"/>
      <c r="AW217" s="60"/>
      <c r="AX217" s="60"/>
      <c r="AY217" s="60"/>
      <c r="AZ217" s="60"/>
      <c r="BA217" s="60"/>
      <c r="BB217" s="60"/>
      <c r="BC217" s="60"/>
      <c r="BD217" s="60"/>
      <c r="BE217" s="60"/>
    </row>
    <row r="218" spans="2:57" ht="30" hidden="1">
      <c r="B218" s="40"/>
      <c r="C218" s="41" t="s">
        <v>6</v>
      </c>
      <c r="D218" s="41" t="s">
        <v>466</v>
      </c>
      <c r="E218" s="41" t="s">
        <v>212</v>
      </c>
      <c r="F218" s="64" t="s">
        <v>341</v>
      </c>
      <c r="G218" s="44"/>
      <c r="H218" s="101"/>
      <c r="I218" s="45"/>
      <c r="J218" s="36"/>
      <c r="K218" s="102">
        <f t="shared" ca="1" si="39"/>
        <v>2024</v>
      </c>
      <c r="L218" s="36"/>
      <c r="M218" s="37" t="str">
        <f t="shared" si="41"/>
        <v>N/A</v>
      </c>
      <c r="N218" s="48">
        <v>2</v>
      </c>
      <c r="O218" s="45">
        <v>2</v>
      </c>
      <c r="P218" s="45">
        <v>1</v>
      </c>
      <c r="Q218" s="18">
        <f t="shared" si="37"/>
        <v>4.4000000000000004</v>
      </c>
      <c r="R218" s="40">
        <v>1</v>
      </c>
      <c r="S218" s="51" t="s">
        <v>262</v>
      </c>
      <c r="T218" s="52">
        <v>2000</v>
      </c>
      <c r="U218" s="103">
        <f t="shared" si="38"/>
        <v>2000</v>
      </c>
      <c r="V218" s="68" t="s">
        <v>222</v>
      </c>
      <c r="W218" s="67" t="s">
        <v>179</v>
      </c>
      <c r="X218" s="40">
        <v>2025</v>
      </c>
      <c r="Y218" s="53"/>
      <c r="Z218" s="54" t="str">
        <f t="shared" si="42"/>
        <v/>
      </c>
      <c r="AA218" s="116">
        <f t="shared" si="42"/>
        <v>2000</v>
      </c>
      <c r="AB218" s="116" t="str">
        <f t="shared" si="42"/>
        <v/>
      </c>
      <c r="AC218" s="116" t="str">
        <f t="shared" si="42"/>
        <v/>
      </c>
      <c r="AD218" s="116" t="str">
        <f t="shared" si="42"/>
        <v/>
      </c>
      <c r="AE218" s="116" t="str">
        <f t="shared" si="42"/>
        <v/>
      </c>
      <c r="AF218" s="119" t="str">
        <f t="shared" si="42"/>
        <v/>
      </c>
      <c r="AG218" s="119" t="str">
        <f t="shared" si="42"/>
        <v/>
      </c>
      <c r="AH218" s="119" t="str">
        <f t="shared" si="42"/>
        <v/>
      </c>
      <c r="AI218" s="119" t="str">
        <f t="shared" si="42"/>
        <v/>
      </c>
      <c r="AJ218" s="119" t="str">
        <f t="shared" si="42"/>
        <v/>
      </c>
      <c r="AK218" s="120" t="str">
        <f t="shared" si="42"/>
        <v/>
      </c>
      <c r="AL218" s="65"/>
      <c r="AM218" s="60"/>
      <c r="AN218" s="60"/>
      <c r="AO218" s="60"/>
      <c r="AP218" s="60"/>
      <c r="AQ218" s="60"/>
      <c r="AR218" s="60"/>
      <c r="AS218" s="60"/>
      <c r="AT218" s="60"/>
      <c r="AU218" s="60"/>
      <c r="AV218" s="60"/>
      <c r="AW218" s="60"/>
      <c r="AX218" s="60"/>
      <c r="AY218" s="60"/>
      <c r="AZ218" s="60"/>
      <c r="BA218" s="60"/>
      <c r="BB218" s="60"/>
      <c r="BC218" s="60"/>
      <c r="BD218" s="60"/>
      <c r="BE218" s="60"/>
    </row>
    <row r="219" spans="2:57" ht="30" hidden="1">
      <c r="B219" s="40"/>
      <c r="C219" s="41" t="s">
        <v>3</v>
      </c>
      <c r="D219" s="41" t="s">
        <v>110</v>
      </c>
      <c r="E219" s="41" t="s">
        <v>101</v>
      </c>
      <c r="F219" s="64" t="s">
        <v>292</v>
      </c>
      <c r="G219" s="44"/>
      <c r="H219" s="101" t="s">
        <v>504</v>
      </c>
      <c r="I219" s="45"/>
      <c r="J219" s="36"/>
      <c r="K219" s="102">
        <f t="shared" ca="1" si="39"/>
        <v>2024</v>
      </c>
      <c r="L219" s="36"/>
      <c r="M219" s="37" t="str">
        <f t="shared" si="41"/>
        <v>N/A</v>
      </c>
      <c r="N219" s="48">
        <v>4</v>
      </c>
      <c r="O219" s="45">
        <v>1</v>
      </c>
      <c r="P219" s="45">
        <v>1</v>
      </c>
      <c r="Q219" s="18">
        <f t="shared" si="37"/>
        <v>4.4000000000000004</v>
      </c>
      <c r="R219" s="40">
        <v>1</v>
      </c>
      <c r="S219" s="51" t="s">
        <v>154</v>
      </c>
      <c r="T219" s="52">
        <v>1000</v>
      </c>
      <c r="U219" s="103">
        <f t="shared" si="38"/>
        <v>1000</v>
      </c>
      <c r="V219" s="68" t="s">
        <v>222</v>
      </c>
      <c r="W219" s="67" t="s">
        <v>179</v>
      </c>
      <c r="X219" s="40">
        <v>2025</v>
      </c>
      <c r="Y219" s="53"/>
      <c r="Z219" s="54" t="str">
        <f t="shared" si="42"/>
        <v/>
      </c>
      <c r="AA219" s="116">
        <f t="shared" si="42"/>
        <v>1000</v>
      </c>
      <c r="AB219" s="116" t="str">
        <f t="shared" si="42"/>
        <v/>
      </c>
      <c r="AC219" s="116" t="str">
        <f t="shared" si="42"/>
        <v/>
      </c>
      <c r="AD219" s="116" t="str">
        <f t="shared" si="42"/>
        <v/>
      </c>
      <c r="AE219" s="116" t="str">
        <f t="shared" si="42"/>
        <v/>
      </c>
      <c r="AF219" s="119" t="str">
        <f t="shared" si="42"/>
        <v/>
      </c>
      <c r="AG219" s="119" t="str">
        <f t="shared" si="42"/>
        <v/>
      </c>
      <c r="AH219" s="119" t="str">
        <f t="shared" si="42"/>
        <v/>
      </c>
      <c r="AI219" s="119" t="str">
        <f t="shared" si="42"/>
        <v/>
      </c>
      <c r="AJ219" s="119" t="str">
        <f t="shared" si="42"/>
        <v/>
      </c>
      <c r="AK219" s="120" t="str">
        <f t="shared" si="42"/>
        <v/>
      </c>
      <c r="AL219" s="65"/>
      <c r="AM219" s="60"/>
      <c r="AN219" s="60"/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E219" s="60"/>
    </row>
    <row r="220" spans="2:57">
      <c r="B220" s="40"/>
      <c r="C220" s="41" t="s">
        <v>7</v>
      </c>
      <c r="D220" s="41" t="s">
        <v>99</v>
      </c>
      <c r="E220" s="41" t="s">
        <v>138</v>
      </c>
      <c r="F220" s="64" t="s">
        <v>385</v>
      </c>
      <c r="G220" s="42"/>
      <c r="H220" s="101"/>
      <c r="I220" s="43"/>
      <c r="J220" s="36"/>
      <c r="K220" s="102">
        <f t="shared" ca="1" si="39"/>
        <v>2024</v>
      </c>
      <c r="L220" s="36"/>
      <c r="M220" s="37" t="str">
        <f t="shared" si="41"/>
        <v>N/A</v>
      </c>
      <c r="N220" s="48">
        <v>2</v>
      </c>
      <c r="O220" s="45">
        <v>2</v>
      </c>
      <c r="P220" s="45">
        <v>1</v>
      </c>
      <c r="Q220" s="18">
        <f t="shared" si="37"/>
        <v>4.4000000000000004</v>
      </c>
      <c r="R220" s="40">
        <v>1</v>
      </c>
      <c r="S220" s="51" t="s">
        <v>262</v>
      </c>
      <c r="T220" s="52">
        <v>1000</v>
      </c>
      <c r="U220" s="103">
        <f t="shared" si="38"/>
        <v>1000</v>
      </c>
      <c r="V220" s="68" t="s">
        <v>222</v>
      </c>
      <c r="W220" s="67" t="s">
        <v>179</v>
      </c>
      <c r="X220" s="40">
        <v>2027</v>
      </c>
      <c r="Y220" s="53"/>
      <c r="Z220" s="54" t="str">
        <f t="shared" si="42"/>
        <v/>
      </c>
      <c r="AA220" s="116" t="str">
        <f t="shared" si="42"/>
        <v/>
      </c>
      <c r="AB220" s="116" t="str">
        <f t="shared" si="42"/>
        <v/>
      </c>
      <c r="AC220" s="116">
        <f t="shared" si="42"/>
        <v>1000</v>
      </c>
      <c r="AD220" s="116" t="str">
        <f t="shared" si="42"/>
        <v/>
      </c>
      <c r="AE220" s="116" t="str">
        <f t="shared" si="42"/>
        <v/>
      </c>
      <c r="AF220" s="119" t="str">
        <f t="shared" si="42"/>
        <v/>
      </c>
      <c r="AG220" s="119" t="str">
        <f t="shared" si="42"/>
        <v/>
      </c>
      <c r="AH220" s="119" t="str">
        <f t="shared" si="42"/>
        <v/>
      </c>
      <c r="AI220" s="119" t="str">
        <f t="shared" si="42"/>
        <v/>
      </c>
      <c r="AJ220" s="119" t="str">
        <f t="shared" si="42"/>
        <v/>
      </c>
      <c r="AK220" s="120" t="str">
        <f t="shared" si="42"/>
        <v/>
      </c>
      <c r="AL220" s="65"/>
      <c r="AM220" s="60"/>
      <c r="AN220" s="60"/>
      <c r="AO220" s="60"/>
      <c r="AP220" s="60"/>
      <c r="AQ220" s="60"/>
      <c r="AR220" s="60"/>
      <c r="AS220" s="60"/>
      <c r="AT220" s="60"/>
      <c r="AU220" s="60"/>
      <c r="AV220" s="60"/>
      <c r="AW220" s="60"/>
      <c r="AX220" s="60"/>
      <c r="AY220" s="60"/>
      <c r="AZ220" s="60"/>
      <c r="BA220" s="60"/>
      <c r="BB220" s="60"/>
      <c r="BC220" s="60"/>
      <c r="BD220" s="60"/>
      <c r="BE220" s="60"/>
    </row>
    <row r="221" spans="2:57" ht="30" hidden="1">
      <c r="B221" s="40"/>
      <c r="C221" s="41" t="s">
        <v>2</v>
      </c>
      <c r="D221" s="41" t="s">
        <v>99</v>
      </c>
      <c r="E221" s="41" t="s">
        <v>171</v>
      </c>
      <c r="F221" s="64" t="s">
        <v>204</v>
      </c>
      <c r="G221" s="42"/>
      <c r="H221" s="101" t="s">
        <v>475</v>
      </c>
      <c r="I221" s="43"/>
      <c r="J221" s="36"/>
      <c r="K221" s="102">
        <f t="shared" ca="1" si="39"/>
        <v>2024</v>
      </c>
      <c r="L221" s="36"/>
      <c r="M221" s="37" t="str">
        <f t="shared" si="41"/>
        <v>N/A</v>
      </c>
      <c r="N221" s="48">
        <v>2</v>
      </c>
      <c r="O221" s="45">
        <v>2</v>
      </c>
      <c r="P221" s="45">
        <v>1</v>
      </c>
      <c r="Q221" s="18">
        <f t="shared" si="37"/>
        <v>4.4000000000000004</v>
      </c>
      <c r="R221" s="40">
        <v>1</v>
      </c>
      <c r="S221" s="51" t="s">
        <v>154</v>
      </c>
      <c r="T221" s="52">
        <v>800</v>
      </c>
      <c r="U221" s="103">
        <f t="shared" si="38"/>
        <v>800</v>
      </c>
      <c r="V221" s="68" t="s">
        <v>222</v>
      </c>
      <c r="W221" s="67" t="s">
        <v>179</v>
      </c>
      <c r="X221" s="40">
        <v>2026</v>
      </c>
      <c r="Y221" s="53"/>
      <c r="Z221" s="54" t="str">
        <f t="shared" si="42"/>
        <v/>
      </c>
      <c r="AA221" s="116" t="str">
        <f t="shared" si="42"/>
        <v/>
      </c>
      <c r="AB221" s="116">
        <f t="shared" si="42"/>
        <v>800</v>
      </c>
      <c r="AC221" s="116" t="str">
        <f t="shared" si="42"/>
        <v/>
      </c>
      <c r="AD221" s="116" t="str">
        <f t="shared" si="42"/>
        <v/>
      </c>
      <c r="AE221" s="116" t="str">
        <f t="shared" si="42"/>
        <v/>
      </c>
      <c r="AF221" s="119" t="str">
        <f t="shared" si="42"/>
        <v/>
      </c>
      <c r="AG221" s="119" t="str">
        <f t="shared" si="42"/>
        <v/>
      </c>
      <c r="AH221" s="119" t="str">
        <f t="shared" si="42"/>
        <v/>
      </c>
      <c r="AI221" s="119" t="str">
        <f t="shared" si="42"/>
        <v/>
      </c>
      <c r="AJ221" s="119" t="str">
        <f t="shared" si="42"/>
        <v/>
      </c>
      <c r="AK221" s="120" t="str">
        <f t="shared" si="42"/>
        <v/>
      </c>
      <c r="AL221" s="65"/>
      <c r="AM221" s="60"/>
      <c r="AN221" s="60"/>
      <c r="AO221" s="60"/>
      <c r="AP221" s="60"/>
      <c r="AQ221" s="60"/>
      <c r="AR221" s="60"/>
      <c r="AS221" s="60"/>
      <c r="AT221" s="60"/>
      <c r="AU221" s="60"/>
      <c r="AV221" s="60"/>
      <c r="AW221" s="60"/>
      <c r="AX221" s="60"/>
      <c r="AY221" s="60"/>
      <c r="AZ221" s="60"/>
      <c r="BA221" s="60"/>
      <c r="BB221" s="60"/>
      <c r="BC221" s="60"/>
      <c r="BD221" s="60"/>
      <c r="BE221" s="60"/>
    </row>
    <row r="222" spans="2:57" hidden="1">
      <c r="B222" s="40"/>
      <c r="C222" s="41" t="s">
        <v>9</v>
      </c>
      <c r="D222" s="41" t="s">
        <v>99</v>
      </c>
      <c r="E222" s="41" t="s">
        <v>114</v>
      </c>
      <c r="F222" s="64" t="s">
        <v>472</v>
      </c>
      <c r="G222" s="44"/>
      <c r="H222" s="101"/>
      <c r="I222" s="45"/>
      <c r="J222" s="36"/>
      <c r="K222" s="102">
        <f t="shared" ca="1" si="39"/>
        <v>2024</v>
      </c>
      <c r="L222" s="36"/>
      <c r="M222" s="37" t="str">
        <f t="shared" si="41"/>
        <v>N/A</v>
      </c>
      <c r="N222" s="48">
        <v>1</v>
      </c>
      <c r="O222" s="45">
        <v>4</v>
      </c>
      <c r="P222" s="45">
        <v>1</v>
      </c>
      <c r="Q222" s="19">
        <f t="shared" si="37"/>
        <v>4.4000000000000004</v>
      </c>
      <c r="R222" s="40">
        <v>1</v>
      </c>
      <c r="S222" s="51" t="s">
        <v>262</v>
      </c>
      <c r="T222" s="52">
        <v>500</v>
      </c>
      <c r="U222" s="103">
        <f t="shared" si="38"/>
        <v>500</v>
      </c>
      <c r="V222" s="68" t="s">
        <v>222</v>
      </c>
      <c r="W222" s="67" t="s">
        <v>179</v>
      </c>
      <c r="X222" s="40">
        <v>2025</v>
      </c>
      <c r="Y222" s="53"/>
      <c r="Z222" s="54" t="str">
        <f t="shared" si="42"/>
        <v/>
      </c>
      <c r="AA222" s="116">
        <f t="shared" si="42"/>
        <v>500</v>
      </c>
      <c r="AB222" s="116" t="str">
        <f t="shared" si="42"/>
        <v/>
      </c>
      <c r="AC222" s="116" t="str">
        <f t="shared" si="42"/>
        <v/>
      </c>
      <c r="AD222" s="116" t="str">
        <f t="shared" si="42"/>
        <v/>
      </c>
      <c r="AE222" s="116" t="str">
        <f t="shared" si="42"/>
        <v/>
      </c>
      <c r="AF222" s="119" t="str">
        <f t="shared" si="42"/>
        <v/>
      </c>
      <c r="AG222" s="119" t="str">
        <f t="shared" si="42"/>
        <v/>
      </c>
      <c r="AH222" s="119" t="str">
        <f t="shared" si="42"/>
        <v/>
      </c>
      <c r="AI222" s="119" t="str">
        <f t="shared" si="42"/>
        <v/>
      </c>
      <c r="AJ222" s="119" t="str">
        <f t="shared" si="42"/>
        <v/>
      </c>
      <c r="AK222" s="120" t="str">
        <f t="shared" si="42"/>
        <v/>
      </c>
      <c r="AL222" s="65"/>
      <c r="AM222" s="60"/>
      <c r="AN222" s="60"/>
      <c r="AO222" s="60"/>
      <c r="AP222" s="60"/>
      <c r="AQ222" s="60"/>
      <c r="AR222" s="60"/>
      <c r="AS222" s="60"/>
      <c r="AT222" s="60"/>
      <c r="AU222" s="60"/>
      <c r="AV222" s="60"/>
      <c r="AW222" s="60"/>
      <c r="AX222" s="60"/>
      <c r="AY222" s="60"/>
      <c r="AZ222" s="60"/>
      <c r="BA222" s="60"/>
      <c r="BB222" s="60"/>
      <c r="BC222" s="60"/>
      <c r="BD222" s="60"/>
      <c r="BE222" s="60"/>
    </row>
    <row r="223" spans="2:57" hidden="1">
      <c r="B223" s="40"/>
      <c r="C223" s="41" t="s">
        <v>3</v>
      </c>
      <c r="D223" s="39" t="s">
        <v>99</v>
      </c>
      <c r="E223" s="41" t="s">
        <v>114</v>
      </c>
      <c r="F223" s="64" t="s">
        <v>472</v>
      </c>
      <c r="G223" s="44"/>
      <c r="H223" s="101"/>
      <c r="I223" s="45"/>
      <c r="J223" s="36"/>
      <c r="K223" s="102">
        <f t="shared" ca="1" si="39"/>
        <v>2024</v>
      </c>
      <c r="L223" s="36"/>
      <c r="M223" s="37" t="str">
        <f t="shared" si="41"/>
        <v>N/A</v>
      </c>
      <c r="N223" s="48">
        <v>1</v>
      </c>
      <c r="O223" s="45">
        <v>4</v>
      </c>
      <c r="P223" s="45">
        <v>1</v>
      </c>
      <c r="Q223" s="19">
        <f t="shared" si="37"/>
        <v>4.4000000000000004</v>
      </c>
      <c r="R223" s="40">
        <v>1</v>
      </c>
      <c r="S223" s="51" t="s">
        <v>262</v>
      </c>
      <c r="T223" s="52">
        <v>500</v>
      </c>
      <c r="U223" s="103">
        <f t="shared" si="38"/>
        <v>500</v>
      </c>
      <c r="V223" s="68" t="s">
        <v>222</v>
      </c>
      <c r="W223" s="67" t="s">
        <v>179</v>
      </c>
      <c r="X223" s="40">
        <v>2025</v>
      </c>
      <c r="Y223" s="53"/>
      <c r="Z223" s="54" t="str">
        <f t="shared" si="42"/>
        <v/>
      </c>
      <c r="AA223" s="116">
        <f t="shared" si="42"/>
        <v>500</v>
      </c>
      <c r="AB223" s="116" t="str">
        <f t="shared" si="42"/>
        <v/>
      </c>
      <c r="AC223" s="116" t="str">
        <f t="shared" si="42"/>
        <v/>
      </c>
      <c r="AD223" s="116" t="str">
        <f t="shared" si="42"/>
        <v/>
      </c>
      <c r="AE223" s="116" t="str">
        <f t="shared" si="42"/>
        <v/>
      </c>
      <c r="AF223" s="119" t="str">
        <f t="shared" si="42"/>
        <v/>
      </c>
      <c r="AG223" s="119" t="str">
        <f t="shared" si="42"/>
        <v/>
      </c>
      <c r="AH223" s="119" t="str">
        <f t="shared" si="42"/>
        <v/>
      </c>
      <c r="AI223" s="119" t="str">
        <f t="shared" si="42"/>
        <v/>
      </c>
      <c r="AJ223" s="119" t="str">
        <f t="shared" si="42"/>
        <v/>
      </c>
      <c r="AK223" s="120" t="str">
        <f t="shared" si="42"/>
        <v/>
      </c>
      <c r="AL223" s="65"/>
      <c r="AM223" s="60"/>
      <c r="AN223" s="60"/>
      <c r="AO223" s="60"/>
      <c r="AP223" s="60"/>
      <c r="AQ223" s="60"/>
      <c r="AR223" s="60"/>
      <c r="AS223" s="60"/>
      <c r="AT223" s="60"/>
      <c r="AU223" s="60"/>
      <c r="AV223" s="60"/>
      <c r="AW223" s="60"/>
      <c r="AX223" s="60"/>
      <c r="AY223" s="60"/>
      <c r="AZ223" s="60"/>
      <c r="BA223" s="60"/>
      <c r="BB223" s="60"/>
      <c r="BC223" s="60"/>
      <c r="BD223" s="60"/>
      <c r="BE223" s="60"/>
    </row>
    <row r="224" spans="2:57">
      <c r="B224" s="40"/>
      <c r="C224" s="41" t="s">
        <v>7</v>
      </c>
      <c r="D224" s="41" t="s">
        <v>99</v>
      </c>
      <c r="E224" s="41" t="s">
        <v>114</v>
      </c>
      <c r="F224" s="64" t="s">
        <v>472</v>
      </c>
      <c r="G224" s="44"/>
      <c r="H224" s="101"/>
      <c r="I224" s="45"/>
      <c r="J224" s="36"/>
      <c r="K224" s="102">
        <f t="shared" ca="1" si="39"/>
        <v>2024</v>
      </c>
      <c r="L224" s="36"/>
      <c r="M224" s="37" t="str">
        <f t="shared" si="41"/>
        <v>N/A</v>
      </c>
      <c r="N224" s="48">
        <v>1</v>
      </c>
      <c r="O224" s="45">
        <v>4</v>
      </c>
      <c r="P224" s="45">
        <v>1</v>
      </c>
      <c r="Q224" s="19">
        <f t="shared" si="37"/>
        <v>4.4000000000000004</v>
      </c>
      <c r="R224" s="40">
        <v>1</v>
      </c>
      <c r="S224" s="51" t="s">
        <v>262</v>
      </c>
      <c r="T224" s="52">
        <v>500</v>
      </c>
      <c r="U224" s="103">
        <f t="shared" si="38"/>
        <v>500</v>
      </c>
      <c r="V224" s="68" t="s">
        <v>222</v>
      </c>
      <c r="W224" s="67" t="s">
        <v>179</v>
      </c>
      <c r="X224" s="40">
        <v>2025</v>
      </c>
      <c r="Y224" s="53"/>
      <c r="Z224" s="54" t="str">
        <f t="shared" ref="Z224:AK233" si="43">IF($X224=Z$3,(IF($W224="YES","",+$U224)),"")</f>
        <v/>
      </c>
      <c r="AA224" s="116">
        <f t="shared" si="43"/>
        <v>500</v>
      </c>
      <c r="AB224" s="116" t="str">
        <f t="shared" si="43"/>
        <v/>
      </c>
      <c r="AC224" s="116" t="str">
        <f t="shared" si="43"/>
        <v/>
      </c>
      <c r="AD224" s="116" t="str">
        <f t="shared" si="43"/>
        <v/>
      </c>
      <c r="AE224" s="116" t="str">
        <f t="shared" si="43"/>
        <v/>
      </c>
      <c r="AF224" s="119" t="str">
        <f t="shared" si="43"/>
        <v/>
      </c>
      <c r="AG224" s="119" t="str">
        <f t="shared" si="43"/>
        <v/>
      </c>
      <c r="AH224" s="119" t="str">
        <f t="shared" si="43"/>
        <v/>
      </c>
      <c r="AI224" s="119" t="str">
        <f t="shared" si="43"/>
        <v/>
      </c>
      <c r="AJ224" s="119" t="str">
        <f t="shared" si="43"/>
        <v/>
      </c>
      <c r="AK224" s="120" t="str">
        <f t="shared" si="43"/>
        <v/>
      </c>
      <c r="AL224" s="65"/>
      <c r="AM224" s="60"/>
      <c r="AN224" s="60"/>
      <c r="AO224" s="60"/>
      <c r="AP224" s="60"/>
      <c r="AQ224" s="60"/>
      <c r="AR224" s="60"/>
      <c r="AS224" s="60"/>
      <c r="AT224" s="60"/>
      <c r="AU224" s="60"/>
      <c r="AV224" s="60"/>
      <c r="AW224" s="60"/>
      <c r="AX224" s="60"/>
      <c r="AY224" s="60"/>
      <c r="AZ224" s="60"/>
      <c r="BA224" s="60"/>
      <c r="BB224" s="60"/>
      <c r="BC224" s="60"/>
      <c r="BD224" s="60"/>
      <c r="BE224" s="60"/>
    </row>
    <row r="225" spans="2:57" hidden="1">
      <c r="B225" s="40"/>
      <c r="C225" s="41" t="s">
        <v>4</v>
      </c>
      <c r="D225" s="39" t="s">
        <v>99</v>
      </c>
      <c r="E225" s="41" t="s">
        <v>114</v>
      </c>
      <c r="F225" s="64" t="s">
        <v>472</v>
      </c>
      <c r="G225" s="44"/>
      <c r="H225" s="101"/>
      <c r="I225" s="45"/>
      <c r="J225" s="36"/>
      <c r="K225" s="102">
        <f t="shared" ca="1" si="39"/>
        <v>2024</v>
      </c>
      <c r="L225" s="36"/>
      <c r="M225" s="37" t="str">
        <f t="shared" si="41"/>
        <v>N/A</v>
      </c>
      <c r="N225" s="48">
        <v>1</v>
      </c>
      <c r="O225" s="45">
        <v>4</v>
      </c>
      <c r="P225" s="45">
        <v>1</v>
      </c>
      <c r="Q225" s="19">
        <f t="shared" si="37"/>
        <v>4.4000000000000004</v>
      </c>
      <c r="R225" s="40">
        <v>1</v>
      </c>
      <c r="S225" s="51" t="s">
        <v>262</v>
      </c>
      <c r="T225" s="52">
        <v>500</v>
      </c>
      <c r="U225" s="103">
        <f t="shared" si="38"/>
        <v>500</v>
      </c>
      <c r="V225" s="68" t="s">
        <v>222</v>
      </c>
      <c r="W225" s="67" t="s">
        <v>179</v>
      </c>
      <c r="X225" s="40">
        <v>2025</v>
      </c>
      <c r="Y225" s="53"/>
      <c r="Z225" s="54" t="str">
        <f t="shared" si="43"/>
        <v/>
      </c>
      <c r="AA225" s="116">
        <f t="shared" si="43"/>
        <v>500</v>
      </c>
      <c r="AB225" s="116" t="str">
        <f t="shared" si="43"/>
        <v/>
      </c>
      <c r="AC225" s="116" t="str">
        <f t="shared" si="43"/>
        <v/>
      </c>
      <c r="AD225" s="116" t="str">
        <f t="shared" si="43"/>
        <v/>
      </c>
      <c r="AE225" s="116" t="str">
        <f t="shared" si="43"/>
        <v/>
      </c>
      <c r="AF225" s="119" t="str">
        <f t="shared" si="43"/>
        <v/>
      </c>
      <c r="AG225" s="119" t="str">
        <f t="shared" si="43"/>
        <v/>
      </c>
      <c r="AH225" s="119" t="str">
        <f t="shared" si="43"/>
        <v/>
      </c>
      <c r="AI225" s="119" t="str">
        <f t="shared" si="43"/>
        <v/>
      </c>
      <c r="AJ225" s="119" t="str">
        <f t="shared" si="43"/>
        <v/>
      </c>
      <c r="AK225" s="120" t="str">
        <f t="shared" si="43"/>
        <v/>
      </c>
      <c r="AL225" s="65"/>
      <c r="AM225" s="60"/>
      <c r="AN225" s="60"/>
      <c r="AO225" s="60"/>
      <c r="AP225" s="60"/>
      <c r="AQ225" s="60"/>
      <c r="AR225" s="60"/>
      <c r="AS225" s="60"/>
      <c r="AT225" s="60"/>
      <c r="AU225" s="60"/>
      <c r="AV225" s="60"/>
      <c r="AW225" s="60"/>
      <c r="AX225" s="60"/>
      <c r="AY225" s="60"/>
      <c r="AZ225" s="60"/>
      <c r="BA225" s="60"/>
      <c r="BB225" s="60"/>
      <c r="BC225" s="60"/>
      <c r="BD225" s="60"/>
      <c r="BE225" s="60"/>
    </row>
    <row r="226" spans="2:57" hidden="1">
      <c r="B226" s="40"/>
      <c r="C226" s="41" t="s">
        <v>5</v>
      </c>
      <c r="D226" s="41" t="s">
        <v>99</v>
      </c>
      <c r="E226" s="41" t="s">
        <v>114</v>
      </c>
      <c r="F226" s="64" t="s">
        <v>472</v>
      </c>
      <c r="G226" s="44"/>
      <c r="H226" s="101"/>
      <c r="I226" s="45"/>
      <c r="J226" s="36"/>
      <c r="K226" s="102">
        <f t="shared" ca="1" si="39"/>
        <v>2024</v>
      </c>
      <c r="L226" s="36"/>
      <c r="M226" s="37" t="str">
        <f t="shared" si="41"/>
        <v>N/A</v>
      </c>
      <c r="N226" s="48">
        <v>1</v>
      </c>
      <c r="O226" s="45">
        <v>4</v>
      </c>
      <c r="P226" s="45">
        <v>1</v>
      </c>
      <c r="Q226" s="19">
        <f t="shared" si="37"/>
        <v>4.4000000000000004</v>
      </c>
      <c r="R226" s="40">
        <v>1</v>
      </c>
      <c r="S226" s="51" t="s">
        <v>262</v>
      </c>
      <c r="T226" s="52">
        <v>500</v>
      </c>
      <c r="U226" s="103">
        <f t="shared" si="38"/>
        <v>500</v>
      </c>
      <c r="V226" s="68" t="s">
        <v>222</v>
      </c>
      <c r="W226" s="67" t="s">
        <v>179</v>
      </c>
      <c r="X226" s="40">
        <v>2025</v>
      </c>
      <c r="Y226" s="53"/>
      <c r="Z226" s="54" t="str">
        <f t="shared" si="43"/>
        <v/>
      </c>
      <c r="AA226" s="116">
        <f t="shared" si="43"/>
        <v>500</v>
      </c>
      <c r="AB226" s="116" t="str">
        <f t="shared" si="43"/>
        <v/>
      </c>
      <c r="AC226" s="116" t="str">
        <f t="shared" si="43"/>
        <v/>
      </c>
      <c r="AD226" s="116" t="str">
        <f t="shared" si="43"/>
        <v/>
      </c>
      <c r="AE226" s="116" t="str">
        <f t="shared" si="43"/>
        <v/>
      </c>
      <c r="AF226" s="119" t="str">
        <f t="shared" si="43"/>
        <v/>
      </c>
      <c r="AG226" s="119" t="str">
        <f t="shared" si="43"/>
        <v/>
      </c>
      <c r="AH226" s="119" t="str">
        <f t="shared" si="43"/>
        <v/>
      </c>
      <c r="AI226" s="119" t="str">
        <f t="shared" si="43"/>
        <v/>
      </c>
      <c r="AJ226" s="119" t="str">
        <f t="shared" si="43"/>
        <v/>
      </c>
      <c r="AK226" s="120" t="str">
        <f t="shared" si="43"/>
        <v/>
      </c>
      <c r="AL226" s="65"/>
      <c r="AM226" s="60"/>
      <c r="AN226" s="60"/>
      <c r="AO226" s="60"/>
      <c r="AP226" s="60"/>
      <c r="AQ226" s="60"/>
      <c r="AR226" s="60"/>
      <c r="AS226" s="60"/>
      <c r="AT226" s="60"/>
      <c r="AU226" s="60"/>
      <c r="AV226" s="60"/>
      <c r="AW226" s="60"/>
      <c r="AX226" s="60"/>
      <c r="AY226" s="60"/>
      <c r="AZ226" s="60"/>
      <c r="BA226" s="60"/>
      <c r="BB226" s="60"/>
      <c r="BC226" s="60"/>
      <c r="BD226" s="60"/>
      <c r="BE226" s="60"/>
    </row>
    <row r="227" spans="2:57" hidden="1">
      <c r="B227" s="40"/>
      <c r="C227" s="41" t="s">
        <v>0</v>
      </c>
      <c r="D227" s="41" t="s">
        <v>99</v>
      </c>
      <c r="E227" s="41" t="s">
        <v>114</v>
      </c>
      <c r="F227" s="64" t="s">
        <v>472</v>
      </c>
      <c r="G227" s="44"/>
      <c r="H227" s="101"/>
      <c r="I227" s="45"/>
      <c r="J227" s="36"/>
      <c r="K227" s="102">
        <f t="shared" ca="1" si="39"/>
        <v>2024</v>
      </c>
      <c r="L227" s="36"/>
      <c r="M227" s="37" t="str">
        <f t="shared" si="41"/>
        <v>N/A</v>
      </c>
      <c r="N227" s="48">
        <v>1</v>
      </c>
      <c r="O227" s="45">
        <v>4</v>
      </c>
      <c r="P227" s="45">
        <v>1</v>
      </c>
      <c r="Q227" s="19">
        <f t="shared" si="37"/>
        <v>4.4000000000000004</v>
      </c>
      <c r="R227" s="40">
        <v>1</v>
      </c>
      <c r="S227" s="51" t="s">
        <v>262</v>
      </c>
      <c r="T227" s="52">
        <v>500</v>
      </c>
      <c r="U227" s="103">
        <f t="shared" si="38"/>
        <v>500</v>
      </c>
      <c r="V227" s="68" t="s">
        <v>222</v>
      </c>
      <c r="W227" s="67" t="s">
        <v>179</v>
      </c>
      <c r="X227" s="40">
        <v>2025</v>
      </c>
      <c r="Y227" s="53"/>
      <c r="Z227" s="54" t="str">
        <f t="shared" si="43"/>
        <v/>
      </c>
      <c r="AA227" s="116">
        <f t="shared" si="43"/>
        <v>500</v>
      </c>
      <c r="AB227" s="116" t="str">
        <f t="shared" si="43"/>
        <v/>
      </c>
      <c r="AC227" s="116" t="str">
        <f t="shared" si="43"/>
        <v/>
      </c>
      <c r="AD227" s="116" t="str">
        <f t="shared" si="43"/>
        <v/>
      </c>
      <c r="AE227" s="116" t="str">
        <f t="shared" si="43"/>
        <v/>
      </c>
      <c r="AF227" s="119" t="str">
        <f t="shared" si="43"/>
        <v/>
      </c>
      <c r="AG227" s="119" t="str">
        <f t="shared" si="43"/>
        <v/>
      </c>
      <c r="AH227" s="119" t="str">
        <f t="shared" si="43"/>
        <v/>
      </c>
      <c r="AI227" s="119" t="str">
        <f t="shared" si="43"/>
        <v/>
      </c>
      <c r="AJ227" s="119" t="str">
        <f t="shared" si="43"/>
        <v/>
      </c>
      <c r="AK227" s="120" t="str">
        <f t="shared" si="43"/>
        <v/>
      </c>
      <c r="AL227" s="65"/>
      <c r="AM227" s="60"/>
      <c r="AN227" s="60"/>
      <c r="AO227" s="60"/>
      <c r="AP227" s="60"/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</row>
    <row r="228" spans="2:57" hidden="1">
      <c r="B228" s="40"/>
      <c r="C228" s="41" t="s">
        <v>1</v>
      </c>
      <c r="D228" s="41" t="s">
        <v>99</v>
      </c>
      <c r="E228" s="41" t="s">
        <v>114</v>
      </c>
      <c r="F228" s="64" t="s">
        <v>472</v>
      </c>
      <c r="G228" s="44"/>
      <c r="H228" s="101"/>
      <c r="I228" s="45"/>
      <c r="J228" s="36"/>
      <c r="K228" s="102">
        <f t="shared" ca="1" si="39"/>
        <v>2024</v>
      </c>
      <c r="L228" s="36"/>
      <c r="M228" s="37" t="str">
        <f t="shared" si="41"/>
        <v>N/A</v>
      </c>
      <c r="N228" s="48">
        <v>1</v>
      </c>
      <c r="O228" s="45">
        <v>4</v>
      </c>
      <c r="P228" s="45">
        <v>1</v>
      </c>
      <c r="Q228" s="19">
        <f t="shared" si="37"/>
        <v>4.4000000000000004</v>
      </c>
      <c r="R228" s="40">
        <v>1</v>
      </c>
      <c r="S228" s="51" t="s">
        <v>262</v>
      </c>
      <c r="T228" s="52">
        <v>500</v>
      </c>
      <c r="U228" s="103">
        <f t="shared" si="38"/>
        <v>500</v>
      </c>
      <c r="V228" s="68" t="s">
        <v>222</v>
      </c>
      <c r="W228" s="67" t="s">
        <v>179</v>
      </c>
      <c r="X228" s="40">
        <v>2025</v>
      </c>
      <c r="Y228" s="53"/>
      <c r="Z228" s="54" t="str">
        <f t="shared" si="43"/>
        <v/>
      </c>
      <c r="AA228" s="116">
        <f t="shared" si="43"/>
        <v>500</v>
      </c>
      <c r="AB228" s="116" t="str">
        <f t="shared" si="43"/>
        <v/>
      </c>
      <c r="AC228" s="116" t="str">
        <f t="shared" si="43"/>
        <v/>
      </c>
      <c r="AD228" s="116" t="str">
        <f t="shared" si="43"/>
        <v/>
      </c>
      <c r="AE228" s="116" t="str">
        <f t="shared" si="43"/>
        <v/>
      </c>
      <c r="AF228" s="119" t="str">
        <f t="shared" si="43"/>
        <v/>
      </c>
      <c r="AG228" s="119" t="str">
        <f t="shared" si="43"/>
        <v/>
      </c>
      <c r="AH228" s="119" t="str">
        <f t="shared" si="43"/>
        <v/>
      </c>
      <c r="AI228" s="119" t="str">
        <f t="shared" si="43"/>
        <v/>
      </c>
      <c r="AJ228" s="119" t="str">
        <f t="shared" si="43"/>
        <v/>
      </c>
      <c r="AK228" s="120" t="str">
        <f t="shared" si="43"/>
        <v/>
      </c>
      <c r="AL228" s="65"/>
      <c r="AM228" s="60"/>
      <c r="AN228" s="60"/>
      <c r="AO228" s="60"/>
      <c r="AP228" s="60"/>
      <c r="AQ228" s="60"/>
      <c r="AR228" s="60"/>
      <c r="AS228" s="60"/>
      <c r="AT228" s="60"/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</row>
    <row r="229" spans="2:57" hidden="1">
      <c r="B229" s="40"/>
      <c r="C229" s="41" t="s">
        <v>2</v>
      </c>
      <c r="D229" s="41" t="s">
        <v>99</v>
      </c>
      <c r="E229" s="41" t="s">
        <v>114</v>
      </c>
      <c r="F229" s="64" t="s">
        <v>472</v>
      </c>
      <c r="G229" s="44"/>
      <c r="H229" s="101"/>
      <c r="I229" s="45"/>
      <c r="J229" s="36"/>
      <c r="K229" s="102">
        <f t="shared" ca="1" si="39"/>
        <v>2024</v>
      </c>
      <c r="L229" s="36"/>
      <c r="M229" s="37" t="str">
        <f t="shared" si="41"/>
        <v>N/A</v>
      </c>
      <c r="N229" s="48">
        <v>1</v>
      </c>
      <c r="O229" s="45">
        <v>4</v>
      </c>
      <c r="P229" s="45">
        <v>1</v>
      </c>
      <c r="Q229" s="19">
        <f t="shared" si="37"/>
        <v>4.4000000000000004</v>
      </c>
      <c r="R229" s="40">
        <v>1</v>
      </c>
      <c r="S229" s="51" t="s">
        <v>262</v>
      </c>
      <c r="T229" s="52">
        <v>500</v>
      </c>
      <c r="U229" s="103">
        <f t="shared" si="38"/>
        <v>500</v>
      </c>
      <c r="V229" s="68" t="s">
        <v>222</v>
      </c>
      <c r="W229" s="67" t="s">
        <v>179</v>
      </c>
      <c r="X229" s="40">
        <v>2025</v>
      </c>
      <c r="Y229" s="53"/>
      <c r="Z229" s="54" t="str">
        <f t="shared" si="43"/>
        <v/>
      </c>
      <c r="AA229" s="116">
        <f t="shared" si="43"/>
        <v>500</v>
      </c>
      <c r="AB229" s="116" t="str">
        <f t="shared" si="43"/>
        <v/>
      </c>
      <c r="AC229" s="116" t="str">
        <f t="shared" si="43"/>
        <v/>
      </c>
      <c r="AD229" s="116" t="str">
        <f t="shared" si="43"/>
        <v/>
      </c>
      <c r="AE229" s="116" t="str">
        <f t="shared" si="43"/>
        <v/>
      </c>
      <c r="AF229" s="119" t="str">
        <f t="shared" si="43"/>
        <v/>
      </c>
      <c r="AG229" s="119" t="str">
        <f t="shared" si="43"/>
        <v/>
      </c>
      <c r="AH229" s="119" t="str">
        <f t="shared" si="43"/>
        <v/>
      </c>
      <c r="AI229" s="119" t="str">
        <f t="shared" si="43"/>
        <v/>
      </c>
      <c r="AJ229" s="119" t="str">
        <f t="shared" si="43"/>
        <v/>
      </c>
      <c r="AK229" s="120" t="str">
        <f t="shared" si="43"/>
        <v/>
      </c>
      <c r="AL229" s="65"/>
      <c r="AM229" s="6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</row>
    <row r="230" spans="2:57" hidden="1">
      <c r="B230" s="40"/>
      <c r="C230" s="41" t="s">
        <v>8</v>
      </c>
      <c r="D230" s="41" t="s">
        <v>108</v>
      </c>
      <c r="E230" s="41" t="s">
        <v>137</v>
      </c>
      <c r="F230" s="64" t="s">
        <v>318</v>
      </c>
      <c r="G230" s="44"/>
      <c r="H230" s="101"/>
      <c r="I230" s="45"/>
      <c r="J230" s="36"/>
      <c r="K230" s="102">
        <f t="shared" ca="1" si="39"/>
        <v>2024</v>
      </c>
      <c r="L230" s="36"/>
      <c r="M230" s="37" t="str">
        <f t="shared" si="41"/>
        <v>N/A</v>
      </c>
      <c r="N230" s="48">
        <v>2</v>
      </c>
      <c r="O230" s="45">
        <v>2</v>
      </c>
      <c r="P230" s="45">
        <v>1</v>
      </c>
      <c r="Q230" s="18">
        <f t="shared" si="37"/>
        <v>4.4000000000000004</v>
      </c>
      <c r="R230" s="40">
        <v>1</v>
      </c>
      <c r="S230" s="51" t="s">
        <v>262</v>
      </c>
      <c r="T230" s="52">
        <v>500</v>
      </c>
      <c r="U230" s="103">
        <f t="shared" si="38"/>
        <v>500</v>
      </c>
      <c r="V230" s="68" t="s">
        <v>222</v>
      </c>
      <c r="W230" s="67" t="s">
        <v>179</v>
      </c>
      <c r="X230" s="40">
        <v>2025</v>
      </c>
      <c r="Y230" s="53"/>
      <c r="Z230" s="54" t="str">
        <f t="shared" si="43"/>
        <v/>
      </c>
      <c r="AA230" s="116">
        <f t="shared" si="43"/>
        <v>500</v>
      </c>
      <c r="AB230" s="116" t="str">
        <f t="shared" si="43"/>
        <v/>
      </c>
      <c r="AC230" s="116" t="str">
        <f t="shared" si="43"/>
        <v/>
      </c>
      <c r="AD230" s="116" t="str">
        <f t="shared" si="43"/>
        <v/>
      </c>
      <c r="AE230" s="116" t="str">
        <f t="shared" si="43"/>
        <v/>
      </c>
      <c r="AF230" s="119" t="str">
        <f t="shared" si="43"/>
        <v/>
      </c>
      <c r="AG230" s="119" t="str">
        <f t="shared" si="43"/>
        <v/>
      </c>
      <c r="AH230" s="119" t="str">
        <f t="shared" si="43"/>
        <v/>
      </c>
      <c r="AI230" s="119" t="str">
        <f t="shared" si="43"/>
        <v/>
      </c>
      <c r="AJ230" s="119" t="str">
        <f t="shared" si="43"/>
        <v/>
      </c>
      <c r="AK230" s="120" t="str">
        <f t="shared" si="43"/>
        <v/>
      </c>
      <c r="AL230" s="65"/>
      <c r="AM230" s="60"/>
      <c r="AN230" s="60"/>
      <c r="AO230" s="60"/>
      <c r="AP230" s="60"/>
      <c r="AQ230" s="60"/>
      <c r="AR230" s="60"/>
      <c r="AS230" s="60"/>
      <c r="AT230" s="60"/>
      <c r="AU230" s="60"/>
      <c r="AV230" s="60"/>
      <c r="AW230" s="60"/>
      <c r="AX230" s="60"/>
      <c r="AY230" s="60"/>
      <c r="AZ230" s="60"/>
      <c r="BA230" s="60"/>
      <c r="BB230" s="60"/>
      <c r="BC230" s="60"/>
      <c r="BD230" s="60"/>
      <c r="BE230" s="60"/>
    </row>
    <row r="231" spans="2:57" hidden="1">
      <c r="B231" s="40"/>
      <c r="C231" s="41" t="s">
        <v>8</v>
      </c>
      <c r="D231" s="39" t="s">
        <v>99</v>
      </c>
      <c r="E231" s="41" t="s">
        <v>114</v>
      </c>
      <c r="F231" s="64" t="s">
        <v>472</v>
      </c>
      <c r="G231" s="44"/>
      <c r="H231" s="101"/>
      <c r="I231" s="45"/>
      <c r="J231" s="36"/>
      <c r="K231" s="102">
        <f t="shared" ca="1" si="39"/>
        <v>2024</v>
      </c>
      <c r="L231" s="36"/>
      <c r="M231" s="37" t="str">
        <f t="shared" si="41"/>
        <v>N/A</v>
      </c>
      <c r="N231" s="48">
        <v>1</v>
      </c>
      <c r="O231" s="45">
        <v>4</v>
      </c>
      <c r="P231" s="45">
        <v>1</v>
      </c>
      <c r="Q231" s="19">
        <f t="shared" si="37"/>
        <v>4.4000000000000004</v>
      </c>
      <c r="R231" s="40">
        <v>1</v>
      </c>
      <c r="S231" s="51" t="s">
        <v>262</v>
      </c>
      <c r="T231" s="52">
        <v>500</v>
      </c>
      <c r="U231" s="103">
        <f t="shared" si="38"/>
        <v>500</v>
      </c>
      <c r="V231" s="68" t="s">
        <v>222</v>
      </c>
      <c r="W231" s="67" t="s">
        <v>179</v>
      </c>
      <c r="X231" s="40">
        <v>2025</v>
      </c>
      <c r="Y231" s="53"/>
      <c r="Z231" s="54" t="str">
        <f t="shared" si="43"/>
        <v/>
      </c>
      <c r="AA231" s="116">
        <f t="shared" si="43"/>
        <v>500</v>
      </c>
      <c r="AB231" s="116" t="str">
        <f t="shared" si="43"/>
        <v/>
      </c>
      <c r="AC231" s="116" t="str">
        <f t="shared" si="43"/>
        <v/>
      </c>
      <c r="AD231" s="116" t="str">
        <f t="shared" si="43"/>
        <v/>
      </c>
      <c r="AE231" s="116" t="str">
        <f t="shared" si="43"/>
        <v/>
      </c>
      <c r="AF231" s="119" t="str">
        <f t="shared" si="43"/>
        <v/>
      </c>
      <c r="AG231" s="119" t="str">
        <f t="shared" si="43"/>
        <v/>
      </c>
      <c r="AH231" s="119" t="str">
        <f t="shared" si="43"/>
        <v/>
      </c>
      <c r="AI231" s="119" t="str">
        <f t="shared" si="43"/>
        <v/>
      </c>
      <c r="AJ231" s="119" t="str">
        <f t="shared" si="43"/>
        <v/>
      </c>
      <c r="AK231" s="120" t="str">
        <f t="shared" si="43"/>
        <v/>
      </c>
      <c r="AL231" s="65"/>
      <c r="AM231" s="60"/>
      <c r="AN231" s="60"/>
      <c r="AO231" s="60"/>
      <c r="AP231" s="60"/>
      <c r="AQ231" s="60"/>
      <c r="AR231" s="60"/>
      <c r="AS231" s="60"/>
      <c r="AT231" s="60"/>
      <c r="AU231" s="60"/>
      <c r="AV231" s="60"/>
      <c r="AW231" s="60"/>
      <c r="AX231" s="60"/>
      <c r="AY231" s="60"/>
      <c r="AZ231" s="60"/>
      <c r="BA231" s="60"/>
      <c r="BB231" s="60"/>
      <c r="BC231" s="60"/>
      <c r="BD231" s="60"/>
      <c r="BE231" s="60"/>
    </row>
    <row r="232" spans="2:57" hidden="1">
      <c r="B232" s="40"/>
      <c r="C232" s="41" t="s">
        <v>6</v>
      </c>
      <c r="D232" s="41" t="s">
        <v>99</v>
      </c>
      <c r="E232" s="41" t="s">
        <v>114</v>
      </c>
      <c r="F232" s="64" t="s">
        <v>472</v>
      </c>
      <c r="G232" s="44"/>
      <c r="H232" s="101"/>
      <c r="I232" s="45"/>
      <c r="J232" s="36"/>
      <c r="K232" s="102">
        <f t="shared" ca="1" si="39"/>
        <v>2024</v>
      </c>
      <c r="L232" s="36"/>
      <c r="M232" s="37" t="str">
        <f t="shared" si="41"/>
        <v>N/A</v>
      </c>
      <c r="N232" s="48">
        <v>1</v>
      </c>
      <c r="O232" s="45">
        <v>4</v>
      </c>
      <c r="P232" s="45">
        <v>1</v>
      </c>
      <c r="Q232" s="19">
        <f t="shared" si="37"/>
        <v>4.4000000000000004</v>
      </c>
      <c r="R232" s="40">
        <v>1</v>
      </c>
      <c r="S232" s="51" t="s">
        <v>262</v>
      </c>
      <c r="T232" s="52">
        <v>500</v>
      </c>
      <c r="U232" s="103">
        <f t="shared" si="38"/>
        <v>500</v>
      </c>
      <c r="V232" s="68" t="s">
        <v>222</v>
      </c>
      <c r="W232" s="67" t="s">
        <v>179</v>
      </c>
      <c r="X232" s="40">
        <v>2025</v>
      </c>
      <c r="Y232" s="53"/>
      <c r="Z232" s="54" t="str">
        <f t="shared" si="43"/>
        <v/>
      </c>
      <c r="AA232" s="116">
        <f t="shared" si="43"/>
        <v>500</v>
      </c>
      <c r="AB232" s="116" t="str">
        <f t="shared" si="43"/>
        <v/>
      </c>
      <c r="AC232" s="116" t="str">
        <f t="shared" si="43"/>
        <v/>
      </c>
      <c r="AD232" s="116" t="str">
        <f t="shared" si="43"/>
        <v/>
      </c>
      <c r="AE232" s="116" t="str">
        <f t="shared" si="43"/>
        <v/>
      </c>
      <c r="AF232" s="119" t="str">
        <f t="shared" si="43"/>
        <v/>
      </c>
      <c r="AG232" s="119" t="str">
        <f t="shared" si="43"/>
        <v/>
      </c>
      <c r="AH232" s="119" t="str">
        <f t="shared" si="43"/>
        <v/>
      </c>
      <c r="AI232" s="119" t="str">
        <f t="shared" si="43"/>
        <v/>
      </c>
      <c r="AJ232" s="119" t="str">
        <f t="shared" si="43"/>
        <v/>
      </c>
      <c r="AK232" s="120" t="str">
        <f t="shared" si="43"/>
        <v/>
      </c>
      <c r="AL232" s="65"/>
      <c r="AM232" s="60"/>
      <c r="AN232" s="60"/>
      <c r="AO232" s="60"/>
      <c r="AP232" s="60"/>
      <c r="AQ232" s="60"/>
      <c r="AR232" s="60"/>
      <c r="AS232" s="60"/>
      <c r="AT232" s="60"/>
      <c r="AU232" s="60"/>
      <c r="AV232" s="60"/>
      <c r="AW232" s="60"/>
      <c r="AX232" s="60"/>
      <c r="AY232" s="60"/>
      <c r="AZ232" s="60"/>
      <c r="BA232" s="60"/>
      <c r="BB232" s="60"/>
      <c r="BC232" s="60"/>
      <c r="BD232" s="60"/>
      <c r="BE232" s="60"/>
    </row>
    <row r="233" spans="2:57" hidden="1">
      <c r="B233" s="40"/>
      <c r="C233" s="41" t="s">
        <v>0</v>
      </c>
      <c r="D233" s="41" t="s">
        <v>103</v>
      </c>
      <c r="E233" s="41" t="s">
        <v>125</v>
      </c>
      <c r="F233" s="64" t="s">
        <v>263</v>
      </c>
      <c r="G233" s="42"/>
      <c r="H233" s="101"/>
      <c r="I233" s="43"/>
      <c r="J233" s="36"/>
      <c r="K233" s="102">
        <f t="shared" ca="1" si="39"/>
        <v>2024</v>
      </c>
      <c r="L233" s="36"/>
      <c r="M233" s="37" t="str">
        <f t="shared" si="41"/>
        <v>N/A</v>
      </c>
      <c r="N233" s="48">
        <v>4</v>
      </c>
      <c r="O233" s="45">
        <v>1</v>
      </c>
      <c r="P233" s="45">
        <v>1</v>
      </c>
      <c r="Q233" s="18">
        <f t="shared" si="37"/>
        <v>4.4000000000000004</v>
      </c>
      <c r="R233" s="40">
        <v>1</v>
      </c>
      <c r="S233" s="51" t="s">
        <v>154</v>
      </c>
      <c r="T233" s="52">
        <v>350</v>
      </c>
      <c r="U233" s="103">
        <f t="shared" si="38"/>
        <v>350</v>
      </c>
      <c r="V233" s="68" t="s">
        <v>222</v>
      </c>
      <c r="W233" s="67" t="s">
        <v>179</v>
      </c>
      <c r="X233" s="40">
        <v>2026</v>
      </c>
      <c r="Y233" s="53"/>
      <c r="Z233" s="54" t="str">
        <f t="shared" si="43"/>
        <v/>
      </c>
      <c r="AA233" s="116" t="str">
        <f t="shared" si="43"/>
        <v/>
      </c>
      <c r="AB233" s="116">
        <f t="shared" si="43"/>
        <v>350</v>
      </c>
      <c r="AC233" s="116" t="str">
        <f t="shared" si="43"/>
        <v/>
      </c>
      <c r="AD233" s="116" t="str">
        <f t="shared" si="43"/>
        <v/>
      </c>
      <c r="AE233" s="116" t="str">
        <f t="shared" si="43"/>
        <v/>
      </c>
      <c r="AF233" s="119" t="str">
        <f t="shared" si="43"/>
        <v/>
      </c>
      <c r="AG233" s="119" t="str">
        <f t="shared" si="43"/>
        <v/>
      </c>
      <c r="AH233" s="119" t="str">
        <f t="shared" si="43"/>
        <v/>
      </c>
      <c r="AI233" s="119" t="str">
        <f t="shared" si="43"/>
        <v/>
      </c>
      <c r="AJ233" s="119" t="str">
        <f t="shared" si="43"/>
        <v/>
      </c>
      <c r="AK233" s="120" t="str">
        <f t="shared" si="43"/>
        <v/>
      </c>
      <c r="AL233" s="65"/>
      <c r="AM233" s="60"/>
      <c r="AN233" s="60"/>
      <c r="AO233" s="60"/>
      <c r="AP233" s="60"/>
      <c r="AQ233" s="60"/>
      <c r="AR233" s="60"/>
      <c r="AS233" s="60"/>
      <c r="AT233" s="60"/>
      <c r="AU233" s="60"/>
      <c r="AV233" s="60"/>
      <c r="AW233" s="60"/>
      <c r="AX233" s="60"/>
      <c r="AY233" s="60"/>
      <c r="AZ233" s="60"/>
      <c r="BA233" s="60"/>
      <c r="BB233" s="60"/>
      <c r="BC233" s="60"/>
      <c r="BD233" s="60"/>
      <c r="BE233" s="60"/>
    </row>
    <row r="234" spans="2:57" hidden="1">
      <c r="B234" s="40"/>
      <c r="C234" s="41" t="s">
        <v>0</v>
      </c>
      <c r="D234" s="41" t="s">
        <v>110</v>
      </c>
      <c r="E234" s="41" t="s">
        <v>136</v>
      </c>
      <c r="F234" s="64" t="s">
        <v>242</v>
      </c>
      <c r="G234" s="42"/>
      <c r="H234" s="101" t="s">
        <v>507</v>
      </c>
      <c r="I234" s="43"/>
      <c r="J234" s="36"/>
      <c r="K234" s="102">
        <f t="shared" ca="1" si="39"/>
        <v>2024</v>
      </c>
      <c r="L234" s="36"/>
      <c r="M234" s="37" t="str">
        <f t="shared" si="41"/>
        <v>N/A</v>
      </c>
      <c r="N234" s="48">
        <v>2</v>
      </c>
      <c r="O234" s="45">
        <v>2</v>
      </c>
      <c r="P234" s="45">
        <v>1</v>
      </c>
      <c r="Q234" s="18">
        <f t="shared" si="37"/>
        <v>4.4000000000000004</v>
      </c>
      <c r="R234" s="40">
        <v>1</v>
      </c>
      <c r="S234" s="51" t="s">
        <v>154</v>
      </c>
      <c r="T234" s="52">
        <v>250</v>
      </c>
      <c r="U234" s="103">
        <f t="shared" si="38"/>
        <v>250</v>
      </c>
      <c r="V234" s="68" t="s">
        <v>222</v>
      </c>
      <c r="W234" s="67" t="s">
        <v>179</v>
      </c>
      <c r="X234" s="40">
        <v>2027</v>
      </c>
      <c r="Y234" s="53"/>
      <c r="Z234" s="54" t="str">
        <f t="shared" ref="Z234:AK243" si="44">IF($X234=Z$3,(IF($W234="YES","",+$U234)),"")</f>
        <v/>
      </c>
      <c r="AA234" s="116" t="str">
        <f t="shared" si="44"/>
        <v/>
      </c>
      <c r="AB234" s="116" t="str">
        <f t="shared" si="44"/>
        <v/>
      </c>
      <c r="AC234" s="116">
        <f t="shared" si="44"/>
        <v>250</v>
      </c>
      <c r="AD234" s="116" t="str">
        <f t="shared" si="44"/>
        <v/>
      </c>
      <c r="AE234" s="116" t="str">
        <f t="shared" si="44"/>
        <v/>
      </c>
      <c r="AF234" s="119" t="str">
        <f t="shared" si="44"/>
        <v/>
      </c>
      <c r="AG234" s="119" t="str">
        <f t="shared" si="44"/>
        <v/>
      </c>
      <c r="AH234" s="119" t="str">
        <f t="shared" si="44"/>
        <v/>
      </c>
      <c r="AI234" s="119" t="str">
        <f t="shared" si="44"/>
        <v/>
      </c>
      <c r="AJ234" s="119" t="str">
        <f t="shared" si="44"/>
        <v/>
      </c>
      <c r="AK234" s="120" t="str">
        <f t="shared" si="44"/>
        <v/>
      </c>
      <c r="AL234" s="65"/>
      <c r="AM234" s="60"/>
      <c r="AN234" s="60"/>
      <c r="AO234" s="60"/>
      <c r="AP234" s="60"/>
      <c r="AQ234" s="60"/>
      <c r="AR234" s="60"/>
      <c r="AS234" s="60"/>
      <c r="AT234" s="60"/>
      <c r="AU234" s="60"/>
      <c r="AV234" s="60"/>
      <c r="AW234" s="60"/>
      <c r="AX234" s="60"/>
      <c r="AY234" s="60"/>
      <c r="AZ234" s="60"/>
      <c r="BA234" s="60"/>
      <c r="BB234" s="60"/>
      <c r="BC234" s="60"/>
      <c r="BD234" s="60"/>
      <c r="BE234" s="60"/>
    </row>
    <row r="235" spans="2:57" hidden="1">
      <c r="B235" s="40"/>
      <c r="C235" s="41" t="s">
        <v>9</v>
      </c>
      <c r="D235" s="41" t="s">
        <v>99</v>
      </c>
      <c r="E235" s="41" t="s">
        <v>116</v>
      </c>
      <c r="F235" s="64" t="s">
        <v>407</v>
      </c>
      <c r="G235" s="115">
        <v>101018</v>
      </c>
      <c r="H235" s="101" t="s">
        <v>490</v>
      </c>
      <c r="I235" s="45" t="s">
        <v>178</v>
      </c>
      <c r="J235" s="36">
        <v>2017</v>
      </c>
      <c r="K235" s="102">
        <f t="shared" ca="1" si="39"/>
        <v>7</v>
      </c>
      <c r="L235" s="36">
        <v>12</v>
      </c>
      <c r="M235" s="37">
        <f t="shared" ca="1" si="41"/>
        <v>5</v>
      </c>
      <c r="N235" s="48">
        <v>1</v>
      </c>
      <c r="O235" s="45">
        <v>3</v>
      </c>
      <c r="P235" s="45">
        <v>4</v>
      </c>
      <c r="Q235" s="18">
        <f t="shared" si="37"/>
        <v>4.1999999999999993</v>
      </c>
      <c r="R235" s="40">
        <v>1</v>
      </c>
      <c r="S235" s="51" t="s">
        <v>262</v>
      </c>
      <c r="T235" s="52">
        <v>2000</v>
      </c>
      <c r="U235" s="103">
        <f t="shared" si="38"/>
        <v>2000</v>
      </c>
      <c r="V235" s="68" t="s">
        <v>222</v>
      </c>
      <c r="W235" s="67" t="s">
        <v>179</v>
      </c>
      <c r="X235" s="40">
        <v>2029</v>
      </c>
      <c r="Y235" s="53"/>
      <c r="Z235" s="54" t="str">
        <f t="shared" si="44"/>
        <v/>
      </c>
      <c r="AA235" s="116" t="str">
        <f t="shared" si="44"/>
        <v/>
      </c>
      <c r="AB235" s="116" t="str">
        <f t="shared" si="44"/>
        <v/>
      </c>
      <c r="AC235" s="116" t="str">
        <f t="shared" si="44"/>
        <v/>
      </c>
      <c r="AD235" s="116" t="str">
        <f t="shared" si="44"/>
        <v/>
      </c>
      <c r="AE235" s="116">
        <f t="shared" si="44"/>
        <v>2000</v>
      </c>
      <c r="AF235" s="119" t="str">
        <f t="shared" si="44"/>
        <v/>
      </c>
      <c r="AG235" s="119" t="str">
        <f t="shared" si="44"/>
        <v/>
      </c>
      <c r="AH235" s="119" t="str">
        <f t="shared" si="44"/>
        <v/>
      </c>
      <c r="AI235" s="119" t="str">
        <f t="shared" si="44"/>
        <v/>
      </c>
      <c r="AJ235" s="119" t="str">
        <f t="shared" si="44"/>
        <v/>
      </c>
      <c r="AK235" s="120" t="str">
        <f t="shared" si="44"/>
        <v/>
      </c>
      <c r="AL235" s="65"/>
      <c r="AM235" s="60"/>
      <c r="AN235" s="60"/>
      <c r="AO235" s="60"/>
      <c r="AP235" s="60"/>
      <c r="AQ235" s="60"/>
      <c r="AR235" s="60"/>
      <c r="AS235" s="60"/>
      <c r="AT235" s="60"/>
      <c r="AU235" s="60"/>
      <c r="AV235" s="60"/>
      <c r="AW235" s="60"/>
      <c r="AX235" s="60"/>
      <c r="AY235" s="60"/>
      <c r="AZ235" s="60"/>
      <c r="BA235" s="60"/>
      <c r="BB235" s="60"/>
      <c r="BC235" s="60"/>
      <c r="BD235" s="60"/>
      <c r="BE235" s="60"/>
    </row>
    <row r="236" spans="2:57" hidden="1">
      <c r="B236" s="40"/>
      <c r="C236" s="41" t="s">
        <v>8</v>
      </c>
      <c r="D236" s="41" t="s">
        <v>103</v>
      </c>
      <c r="E236" s="41" t="s">
        <v>125</v>
      </c>
      <c r="F236" s="64" t="s">
        <v>405</v>
      </c>
      <c r="G236" s="44"/>
      <c r="H236" s="101"/>
      <c r="I236" s="45" t="s">
        <v>179</v>
      </c>
      <c r="J236" s="36">
        <v>1995</v>
      </c>
      <c r="K236" s="102">
        <f t="shared" ref="K236:K267" ca="1" si="45">YEAR(TODAY())-J236</f>
        <v>29</v>
      </c>
      <c r="L236" s="36">
        <v>30</v>
      </c>
      <c r="M236" s="37">
        <f t="shared" ca="1" si="41"/>
        <v>1</v>
      </c>
      <c r="N236" s="48">
        <v>3</v>
      </c>
      <c r="O236" s="45">
        <v>1</v>
      </c>
      <c r="P236" s="45">
        <v>3</v>
      </c>
      <c r="Q236" s="19">
        <f t="shared" si="37"/>
        <v>3.9000000000000004</v>
      </c>
      <c r="R236" s="40">
        <v>1</v>
      </c>
      <c r="S236" s="51" t="s">
        <v>262</v>
      </c>
      <c r="T236" s="52">
        <v>500</v>
      </c>
      <c r="U236" s="103">
        <f t="shared" si="38"/>
        <v>500</v>
      </c>
      <c r="V236" s="68" t="s">
        <v>222</v>
      </c>
      <c r="W236" s="67" t="s">
        <v>179</v>
      </c>
      <c r="X236" s="40">
        <v>2025</v>
      </c>
      <c r="Y236" s="53"/>
      <c r="Z236" s="54" t="str">
        <f t="shared" si="44"/>
        <v/>
      </c>
      <c r="AA236" s="116">
        <f t="shared" si="44"/>
        <v>500</v>
      </c>
      <c r="AB236" s="116" t="str">
        <f t="shared" si="44"/>
        <v/>
      </c>
      <c r="AC236" s="116" t="str">
        <f t="shared" si="44"/>
        <v/>
      </c>
      <c r="AD236" s="116" t="str">
        <f t="shared" si="44"/>
        <v/>
      </c>
      <c r="AE236" s="116" t="str">
        <f t="shared" si="44"/>
        <v/>
      </c>
      <c r="AF236" s="119" t="str">
        <f t="shared" si="44"/>
        <v/>
      </c>
      <c r="AG236" s="119" t="str">
        <f t="shared" si="44"/>
        <v/>
      </c>
      <c r="AH236" s="119" t="str">
        <f t="shared" si="44"/>
        <v/>
      </c>
      <c r="AI236" s="119" t="str">
        <f t="shared" si="44"/>
        <v/>
      </c>
      <c r="AJ236" s="119" t="str">
        <f t="shared" si="44"/>
        <v/>
      </c>
      <c r="AK236" s="120" t="str">
        <f t="shared" si="44"/>
        <v/>
      </c>
      <c r="AL236" s="65"/>
      <c r="AM236" s="60"/>
      <c r="AN236" s="60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60"/>
      <c r="AZ236" s="60"/>
      <c r="BA236" s="60"/>
      <c r="BB236" s="60"/>
      <c r="BC236" s="60"/>
      <c r="BD236" s="60"/>
      <c r="BE236" s="60"/>
    </row>
    <row r="237" spans="2:57" hidden="1">
      <c r="B237" s="40"/>
      <c r="C237" s="41" t="s">
        <v>2</v>
      </c>
      <c r="D237" s="41" t="s">
        <v>110</v>
      </c>
      <c r="E237" s="41" t="s">
        <v>102</v>
      </c>
      <c r="F237" s="64" t="s">
        <v>213</v>
      </c>
      <c r="G237" s="42"/>
      <c r="H237" s="101" t="s">
        <v>475</v>
      </c>
      <c r="I237" s="43"/>
      <c r="J237" s="36"/>
      <c r="K237" s="102">
        <f t="shared" ca="1" si="45"/>
        <v>2024</v>
      </c>
      <c r="L237" s="36"/>
      <c r="M237" s="37" t="str">
        <f t="shared" si="41"/>
        <v>N/A</v>
      </c>
      <c r="N237" s="48">
        <v>1</v>
      </c>
      <c r="O237" s="45">
        <v>3</v>
      </c>
      <c r="P237" s="45">
        <v>3</v>
      </c>
      <c r="Q237" s="18">
        <f t="shared" si="37"/>
        <v>3.9000000000000004</v>
      </c>
      <c r="R237" s="40">
        <v>1</v>
      </c>
      <c r="S237" s="51" t="s">
        <v>154</v>
      </c>
      <c r="T237" s="52">
        <v>50</v>
      </c>
      <c r="U237" s="103">
        <f t="shared" si="38"/>
        <v>50</v>
      </c>
      <c r="V237" s="68" t="s">
        <v>222</v>
      </c>
      <c r="W237" s="67" t="s">
        <v>179</v>
      </c>
      <c r="X237" s="40">
        <v>2025</v>
      </c>
      <c r="Y237" s="53"/>
      <c r="Z237" s="54" t="str">
        <f t="shared" si="44"/>
        <v/>
      </c>
      <c r="AA237" s="116">
        <f t="shared" si="44"/>
        <v>50</v>
      </c>
      <c r="AB237" s="116" t="str">
        <f t="shared" si="44"/>
        <v/>
      </c>
      <c r="AC237" s="116" t="str">
        <f t="shared" si="44"/>
        <v/>
      </c>
      <c r="AD237" s="116" t="str">
        <f t="shared" si="44"/>
        <v/>
      </c>
      <c r="AE237" s="116" t="str">
        <f t="shared" si="44"/>
        <v/>
      </c>
      <c r="AF237" s="119" t="str">
        <f t="shared" si="44"/>
        <v/>
      </c>
      <c r="AG237" s="119" t="str">
        <f t="shared" si="44"/>
        <v/>
      </c>
      <c r="AH237" s="119" t="str">
        <f t="shared" si="44"/>
        <v/>
      </c>
      <c r="AI237" s="119" t="str">
        <f t="shared" si="44"/>
        <v/>
      </c>
      <c r="AJ237" s="119" t="str">
        <f t="shared" si="44"/>
        <v/>
      </c>
      <c r="AK237" s="120" t="str">
        <f t="shared" si="44"/>
        <v/>
      </c>
      <c r="AL237" s="65"/>
      <c r="AM237" s="60"/>
      <c r="AN237" s="60"/>
      <c r="AO237" s="60"/>
      <c r="AP237" s="60"/>
      <c r="AQ237" s="60"/>
      <c r="AR237" s="60"/>
      <c r="AS237" s="60"/>
      <c r="AT237" s="60"/>
      <c r="AU237" s="60"/>
      <c r="AV237" s="60"/>
      <c r="AW237" s="60"/>
      <c r="AX237" s="60"/>
      <c r="AY237" s="60"/>
      <c r="AZ237" s="60"/>
      <c r="BA237" s="60"/>
      <c r="BB237" s="60"/>
      <c r="BC237" s="60"/>
      <c r="BD237" s="60"/>
      <c r="BE237" s="60"/>
    </row>
    <row r="238" spans="2:57" ht="43.5" hidden="1" customHeight="1">
      <c r="B238" s="40"/>
      <c r="C238" s="41" t="s">
        <v>1</v>
      </c>
      <c r="D238" s="39" t="s">
        <v>110</v>
      </c>
      <c r="E238" s="41" t="s">
        <v>136</v>
      </c>
      <c r="F238" s="64" t="s">
        <v>266</v>
      </c>
      <c r="G238" s="42"/>
      <c r="H238" s="101"/>
      <c r="I238" s="43"/>
      <c r="J238" s="36"/>
      <c r="K238" s="102">
        <f t="shared" ca="1" si="45"/>
        <v>2024</v>
      </c>
      <c r="L238" s="36"/>
      <c r="M238" s="37" t="str">
        <f t="shared" si="41"/>
        <v>N/A</v>
      </c>
      <c r="N238" s="48">
        <v>3</v>
      </c>
      <c r="O238" s="45">
        <v>1</v>
      </c>
      <c r="P238" s="45">
        <v>2</v>
      </c>
      <c r="Q238" s="18">
        <f t="shared" si="37"/>
        <v>3.5999999999999996</v>
      </c>
      <c r="R238" s="40">
        <v>1</v>
      </c>
      <c r="S238" s="51" t="s">
        <v>154</v>
      </c>
      <c r="T238" s="52">
        <v>6000</v>
      </c>
      <c r="U238" s="103">
        <f t="shared" si="38"/>
        <v>6000</v>
      </c>
      <c r="V238" s="68" t="s">
        <v>222</v>
      </c>
      <c r="W238" s="67" t="s">
        <v>179</v>
      </c>
      <c r="X238" s="40">
        <v>2026</v>
      </c>
      <c r="Y238" s="53"/>
      <c r="Z238" s="54" t="str">
        <f t="shared" si="44"/>
        <v/>
      </c>
      <c r="AA238" s="116" t="str">
        <f t="shared" si="44"/>
        <v/>
      </c>
      <c r="AB238" s="116">
        <f t="shared" si="44"/>
        <v>6000</v>
      </c>
      <c r="AC238" s="116" t="str">
        <f t="shared" si="44"/>
        <v/>
      </c>
      <c r="AD238" s="116" t="str">
        <f t="shared" si="44"/>
        <v/>
      </c>
      <c r="AE238" s="116" t="str">
        <f t="shared" si="44"/>
        <v/>
      </c>
      <c r="AF238" s="119" t="str">
        <f t="shared" si="44"/>
        <v/>
      </c>
      <c r="AG238" s="119" t="str">
        <f t="shared" si="44"/>
        <v/>
      </c>
      <c r="AH238" s="119" t="str">
        <f t="shared" si="44"/>
        <v/>
      </c>
      <c r="AI238" s="119" t="str">
        <f t="shared" si="44"/>
        <v/>
      </c>
      <c r="AJ238" s="119" t="str">
        <f t="shared" si="44"/>
        <v/>
      </c>
      <c r="AK238" s="120" t="str">
        <f t="shared" si="44"/>
        <v/>
      </c>
      <c r="AL238" s="65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60"/>
      <c r="AZ238" s="60"/>
      <c r="BA238" s="60"/>
      <c r="BB238" s="60"/>
      <c r="BC238" s="60"/>
      <c r="BD238" s="60"/>
      <c r="BE238" s="60"/>
    </row>
    <row r="239" spans="2:57" hidden="1">
      <c r="B239" s="40"/>
      <c r="C239" s="41" t="s">
        <v>4</v>
      </c>
      <c r="D239" s="41" t="s">
        <v>99</v>
      </c>
      <c r="E239" s="41" t="s">
        <v>171</v>
      </c>
      <c r="F239" s="64" t="s">
        <v>323</v>
      </c>
      <c r="G239" s="44"/>
      <c r="H239" s="101"/>
      <c r="I239" s="45"/>
      <c r="J239" s="36"/>
      <c r="K239" s="102">
        <f t="shared" ca="1" si="45"/>
        <v>2024</v>
      </c>
      <c r="L239" s="36"/>
      <c r="M239" s="37" t="str">
        <f t="shared" ref="M239:M270" si="46">IF(J239=0,"N/A",L239-K239)</f>
        <v>N/A</v>
      </c>
      <c r="N239" s="48">
        <v>3</v>
      </c>
      <c r="O239" s="45">
        <v>1</v>
      </c>
      <c r="P239" s="45">
        <v>2</v>
      </c>
      <c r="Q239" s="18">
        <f t="shared" si="37"/>
        <v>3.5999999999999996</v>
      </c>
      <c r="R239" s="40">
        <v>1</v>
      </c>
      <c r="S239" s="51" t="s">
        <v>262</v>
      </c>
      <c r="T239" s="52">
        <v>5000</v>
      </c>
      <c r="U239" s="103">
        <f t="shared" si="38"/>
        <v>5000</v>
      </c>
      <c r="V239" s="68" t="s">
        <v>222</v>
      </c>
      <c r="W239" s="67" t="s">
        <v>179</v>
      </c>
      <c r="X239" s="40">
        <v>2028</v>
      </c>
      <c r="Y239" s="53"/>
      <c r="Z239" s="54" t="str">
        <f t="shared" si="44"/>
        <v/>
      </c>
      <c r="AA239" s="116" t="str">
        <f t="shared" si="44"/>
        <v/>
      </c>
      <c r="AB239" s="116" t="str">
        <f t="shared" si="44"/>
        <v/>
      </c>
      <c r="AC239" s="116" t="str">
        <f t="shared" si="44"/>
        <v/>
      </c>
      <c r="AD239" s="116">
        <f t="shared" si="44"/>
        <v>5000</v>
      </c>
      <c r="AE239" s="116" t="str">
        <f t="shared" si="44"/>
        <v/>
      </c>
      <c r="AF239" s="119" t="str">
        <f t="shared" si="44"/>
        <v/>
      </c>
      <c r="AG239" s="119" t="str">
        <f t="shared" si="44"/>
        <v/>
      </c>
      <c r="AH239" s="119" t="str">
        <f t="shared" si="44"/>
        <v/>
      </c>
      <c r="AI239" s="119" t="str">
        <f t="shared" si="44"/>
        <v/>
      </c>
      <c r="AJ239" s="119" t="str">
        <f t="shared" si="44"/>
        <v/>
      </c>
      <c r="AK239" s="120" t="str">
        <f t="shared" si="44"/>
        <v/>
      </c>
      <c r="AL239" s="65"/>
      <c r="AM239" s="60"/>
      <c r="AN239" s="60"/>
      <c r="AO239" s="60"/>
      <c r="AP239" s="60"/>
      <c r="AQ239" s="60"/>
      <c r="AR239" s="60"/>
      <c r="AS239" s="60"/>
      <c r="AT239" s="60"/>
      <c r="AU239" s="60"/>
      <c r="AV239" s="60"/>
      <c r="AW239" s="60"/>
      <c r="AX239" s="60"/>
      <c r="AY239" s="60"/>
      <c r="AZ239" s="60"/>
      <c r="BA239" s="60"/>
      <c r="BB239" s="60"/>
      <c r="BC239" s="60"/>
      <c r="BD239" s="60"/>
      <c r="BE239" s="60"/>
    </row>
    <row r="240" spans="2:57" ht="30" hidden="1">
      <c r="B240" s="40"/>
      <c r="C240" s="41" t="s">
        <v>8</v>
      </c>
      <c r="D240" s="41" t="s">
        <v>110</v>
      </c>
      <c r="E240" s="41" t="s">
        <v>101</v>
      </c>
      <c r="F240" s="64" t="s">
        <v>401</v>
      </c>
      <c r="G240" s="44"/>
      <c r="H240" s="101"/>
      <c r="I240" s="45"/>
      <c r="J240" s="36">
        <v>1960</v>
      </c>
      <c r="K240" s="102">
        <f t="shared" ca="1" si="45"/>
        <v>64</v>
      </c>
      <c r="L240" s="36">
        <v>50</v>
      </c>
      <c r="M240" s="37">
        <f t="shared" ca="1" si="46"/>
        <v>-14</v>
      </c>
      <c r="N240" s="48">
        <v>3</v>
      </c>
      <c r="O240" s="45">
        <v>1</v>
      </c>
      <c r="P240" s="45">
        <v>1</v>
      </c>
      <c r="Q240" s="19">
        <f t="shared" si="37"/>
        <v>3.3000000000000003</v>
      </c>
      <c r="R240" s="40">
        <v>2</v>
      </c>
      <c r="S240" s="51" t="s">
        <v>154</v>
      </c>
      <c r="T240" s="52">
        <v>4000</v>
      </c>
      <c r="U240" s="103">
        <f t="shared" si="38"/>
        <v>8000</v>
      </c>
      <c r="V240" s="68" t="s">
        <v>222</v>
      </c>
      <c r="W240" s="67" t="s">
        <v>179</v>
      </c>
      <c r="X240" s="40">
        <v>2027</v>
      </c>
      <c r="Y240" s="53"/>
      <c r="Z240" s="54" t="str">
        <f t="shared" si="44"/>
        <v/>
      </c>
      <c r="AA240" s="116" t="str">
        <f t="shared" si="44"/>
        <v/>
      </c>
      <c r="AB240" s="116" t="str">
        <f t="shared" si="44"/>
        <v/>
      </c>
      <c r="AC240" s="116">
        <f t="shared" si="44"/>
        <v>8000</v>
      </c>
      <c r="AD240" s="116" t="str">
        <f t="shared" si="44"/>
        <v/>
      </c>
      <c r="AE240" s="116" t="str">
        <f t="shared" si="44"/>
        <v/>
      </c>
      <c r="AF240" s="119" t="str">
        <f t="shared" si="44"/>
        <v/>
      </c>
      <c r="AG240" s="119" t="str">
        <f t="shared" si="44"/>
        <v/>
      </c>
      <c r="AH240" s="119" t="str">
        <f t="shared" si="44"/>
        <v/>
      </c>
      <c r="AI240" s="119" t="str">
        <f t="shared" si="44"/>
        <v/>
      </c>
      <c r="AJ240" s="119" t="str">
        <f t="shared" si="44"/>
        <v/>
      </c>
      <c r="AK240" s="120" t="str">
        <f t="shared" si="44"/>
        <v/>
      </c>
      <c r="AL240" s="65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60"/>
      <c r="AZ240" s="60"/>
      <c r="BA240" s="60"/>
      <c r="BB240" s="60"/>
      <c r="BC240" s="60"/>
      <c r="BD240" s="60"/>
      <c r="BE240" s="60"/>
    </row>
    <row r="241" spans="2:57" hidden="1">
      <c r="B241" s="40"/>
      <c r="C241" s="41" t="s">
        <v>2</v>
      </c>
      <c r="D241" s="41" t="s">
        <v>108</v>
      </c>
      <c r="E241" s="41" t="s">
        <v>212</v>
      </c>
      <c r="F241" s="64" t="s">
        <v>214</v>
      </c>
      <c r="G241" s="42"/>
      <c r="H241" s="101"/>
      <c r="I241" s="43"/>
      <c r="J241" s="36"/>
      <c r="K241" s="102">
        <f t="shared" ca="1" si="45"/>
        <v>2024</v>
      </c>
      <c r="L241" s="36"/>
      <c r="M241" s="37" t="str">
        <f t="shared" si="46"/>
        <v>N/A</v>
      </c>
      <c r="N241" s="48">
        <v>3</v>
      </c>
      <c r="O241" s="45">
        <v>1</v>
      </c>
      <c r="P241" s="45">
        <v>1</v>
      </c>
      <c r="Q241" s="18">
        <f t="shared" si="37"/>
        <v>3.3000000000000003</v>
      </c>
      <c r="R241" s="40">
        <v>1</v>
      </c>
      <c r="S241" s="51" t="s">
        <v>154</v>
      </c>
      <c r="T241" s="52">
        <v>7000</v>
      </c>
      <c r="U241" s="103">
        <f t="shared" si="38"/>
        <v>7000</v>
      </c>
      <c r="V241" s="68" t="s">
        <v>222</v>
      </c>
      <c r="W241" s="67" t="s">
        <v>179</v>
      </c>
      <c r="X241" s="40">
        <v>2027</v>
      </c>
      <c r="Y241" s="53"/>
      <c r="Z241" s="54" t="str">
        <f t="shared" si="44"/>
        <v/>
      </c>
      <c r="AA241" s="116" t="str">
        <f t="shared" si="44"/>
        <v/>
      </c>
      <c r="AB241" s="116" t="str">
        <f t="shared" si="44"/>
        <v/>
      </c>
      <c r="AC241" s="116">
        <f t="shared" si="44"/>
        <v>7000</v>
      </c>
      <c r="AD241" s="116" t="str">
        <f t="shared" si="44"/>
        <v/>
      </c>
      <c r="AE241" s="116" t="str">
        <f t="shared" si="44"/>
        <v/>
      </c>
      <c r="AF241" s="119" t="str">
        <f t="shared" si="44"/>
        <v/>
      </c>
      <c r="AG241" s="119" t="str">
        <f t="shared" si="44"/>
        <v/>
      </c>
      <c r="AH241" s="119" t="str">
        <f t="shared" si="44"/>
        <v/>
      </c>
      <c r="AI241" s="119" t="str">
        <f t="shared" si="44"/>
        <v/>
      </c>
      <c r="AJ241" s="119" t="str">
        <f t="shared" si="44"/>
        <v/>
      </c>
      <c r="AK241" s="120" t="str">
        <f t="shared" si="44"/>
        <v/>
      </c>
      <c r="AL241" s="65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60"/>
      <c r="AZ241" s="60"/>
      <c r="BA241" s="60"/>
      <c r="BB241" s="60"/>
      <c r="BC241" s="60"/>
      <c r="BD241" s="60"/>
      <c r="BE241" s="60"/>
    </row>
    <row r="242" spans="2:57" hidden="1">
      <c r="B242" s="40"/>
      <c r="C242" s="41" t="s">
        <v>0</v>
      </c>
      <c r="D242" s="41" t="s">
        <v>110</v>
      </c>
      <c r="E242" s="41" t="s">
        <v>101</v>
      </c>
      <c r="F242" s="64" t="s">
        <v>241</v>
      </c>
      <c r="G242" s="42"/>
      <c r="H242" s="101"/>
      <c r="I242" s="43"/>
      <c r="J242" s="36"/>
      <c r="K242" s="102">
        <f t="shared" ca="1" si="45"/>
        <v>2024</v>
      </c>
      <c r="L242" s="36"/>
      <c r="M242" s="37" t="str">
        <f t="shared" si="46"/>
        <v>N/A</v>
      </c>
      <c r="N242" s="48">
        <v>3</v>
      </c>
      <c r="O242" s="45">
        <v>1</v>
      </c>
      <c r="P242" s="45">
        <v>1</v>
      </c>
      <c r="Q242" s="18">
        <f t="shared" si="37"/>
        <v>3.3000000000000003</v>
      </c>
      <c r="R242" s="40">
        <v>1</v>
      </c>
      <c r="S242" s="51" t="s">
        <v>262</v>
      </c>
      <c r="T242" s="52">
        <v>5000</v>
      </c>
      <c r="U242" s="103">
        <f t="shared" si="38"/>
        <v>5000</v>
      </c>
      <c r="V242" s="68" t="s">
        <v>222</v>
      </c>
      <c r="W242" s="67" t="s">
        <v>179</v>
      </c>
      <c r="X242" s="40">
        <v>2028</v>
      </c>
      <c r="Y242" s="53"/>
      <c r="Z242" s="54" t="str">
        <f t="shared" si="44"/>
        <v/>
      </c>
      <c r="AA242" s="116" t="str">
        <f t="shared" si="44"/>
        <v/>
      </c>
      <c r="AB242" s="116" t="str">
        <f t="shared" si="44"/>
        <v/>
      </c>
      <c r="AC242" s="116" t="str">
        <f t="shared" si="44"/>
        <v/>
      </c>
      <c r="AD242" s="116">
        <f t="shared" si="44"/>
        <v>5000</v>
      </c>
      <c r="AE242" s="116" t="str">
        <f t="shared" si="44"/>
        <v/>
      </c>
      <c r="AF242" s="119" t="str">
        <f t="shared" si="44"/>
        <v/>
      </c>
      <c r="AG242" s="119" t="str">
        <f t="shared" si="44"/>
        <v/>
      </c>
      <c r="AH242" s="119" t="str">
        <f t="shared" si="44"/>
        <v/>
      </c>
      <c r="AI242" s="119" t="str">
        <f t="shared" si="44"/>
        <v/>
      </c>
      <c r="AJ242" s="119" t="str">
        <f t="shared" si="44"/>
        <v/>
      </c>
      <c r="AK242" s="120" t="str">
        <f t="shared" si="44"/>
        <v/>
      </c>
      <c r="AL242" s="65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60"/>
      <c r="AZ242" s="60"/>
      <c r="BA242" s="60"/>
      <c r="BB242" s="60"/>
      <c r="BC242" s="60"/>
      <c r="BD242" s="60"/>
      <c r="BE242" s="60"/>
    </row>
    <row r="243" spans="2:57" hidden="1">
      <c r="B243" s="40"/>
      <c r="C243" s="41" t="s">
        <v>1</v>
      </c>
      <c r="D243" s="41" t="s">
        <v>110</v>
      </c>
      <c r="E243" s="41" t="s">
        <v>101</v>
      </c>
      <c r="F243" s="64" t="s">
        <v>267</v>
      </c>
      <c r="G243" s="42"/>
      <c r="H243" s="101"/>
      <c r="I243" s="43"/>
      <c r="J243" s="36"/>
      <c r="K243" s="102">
        <f t="shared" ca="1" si="45"/>
        <v>2024</v>
      </c>
      <c r="L243" s="36"/>
      <c r="M243" s="37" t="str">
        <f t="shared" si="46"/>
        <v>N/A</v>
      </c>
      <c r="N243" s="48">
        <v>3</v>
      </c>
      <c r="O243" s="45">
        <v>1</v>
      </c>
      <c r="P243" s="45">
        <v>1</v>
      </c>
      <c r="Q243" s="18">
        <f t="shared" si="37"/>
        <v>3.3000000000000003</v>
      </c>
      <c r="R243" s="40">
        <v>1</v>
      </c>
      <c r="S243" s="51" t="s">
        <v>154</v>
      </c>
      <c r="T243" s="52">
        <v>5000</v>
      </c>
      <c r="U243" s="103">
        <f t="shared" si="38"/>
        <v>5000</v>
      </c>
      <c r="V243" s="68" t="s">
        <v>222</v>
      </c>
      <c r="W243" s="67" t="s">
        <v>179</v>
      </c>
      <c r="X243" s="40">
        <v>2026</v>
      </c>
      <c r="Y243" s="53"/>
      <c r="Z243" s="54" t="str">
        <f t="shared" si="44"/>
        <v/>
      </c>
      <c r="AA243" s="116" t="str">
        <f t="shared" si="44"/>
        <v/>
      </c>
      <c r="AB243" s="116">
        <f t="shared" si="44"/>
        <v>5000</v>
      </c>
      <c r="AC243" s="116" t="str">
        <f t="shared" si="44"/>
        <v/>
      </c>
      <c r="AD243" s="116" t="str">
        <f t="shared" si="44"/>
        <v/>
      </c>
      <c r="AE243" s="116" t="str">
        <f t="shared" si="44"/>
        <v/>
      </c>
      <c r="AF243" s="119" t="str">
        <f t="shared" si="44"/>
        <v/>
      </c>
      <c r="AG243" s="119" t="str">
        <f t="shared" si="44"/>
        <v/>
      </c>
      <c r="AH243" s="119" t="str">
        <f t="shared" si="44"/>
        <v/>
      </c>
      <c r="AI243" s="119" t="str">
        <f t="shared" si="44"/>
        <v/>
      </c>
      <c r="AJ243" s="119" t="str">
        <f t="shared" si="44"/>
        <v/>
      </c>
      <c r="AK243" s="120" t="str">
        <f t="shared" si="44"/>
        <v/>
      </c>
      <c r="AL243" s="65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60"/>
      <c r="AZ243" s="60"/>
      <c r="BA243" s="60"/>
      <c r="BB243" s="60"/>
      <c r="BC243" s="60"/>
      <c r="BD243" s="60"/>
      <c r="BE243" s="60"/>
    </row>
    <row r="244" spans="2:57" ht="30" hidden="1">
      <c r="B244" s="40"/>
      <c r="C244" s="41" t="s">
        <v>8</v>
      </c>
      <c r="D244" s="41" t="s">
        <v>97</v>
      </c>
      <c r="E244" s="41" t="s">
        <v>72</v>
      </c>
      <c r="F244" s="64" t="s">
        <v>370</v>
      </c>
      <c r="G244" s="44"/>
      <c r="H244" s="101" t="s">
        <v>478</v>
      </c>
      <c r="I244" s="45"/>
      <c r="J244" s="36"/>
      <c r="K244" s="102">
        <f t="shared" ca="1" si="45"/>
        <v>2024</v>
      </c>
      <c r="L244" s="36"/>
      <c r="M244" s="37" t="str">
        <f t="shared" si="46"/>
        <v>N/A</v>
      </c>
      <c r="N244" s="48">
        <v>3</v>
      </c>
      <c r="O244" s="45">
        <v>1</v>
      </c>
      <c r="P244" s="45">
        <v>1</v>
      </c>
      <c r="Q244" s="19">
        <f t="shared" si="37"/>
        <v>3.3000000000000003</v>
      </c>
      <c r="R244" s="40">
        <v>1</v>
      </c>
      <c r="S244" s="51" t="s">
        <v>262</v>
      </c>
      <c r="T244" s="52">
        <v>5000</v>
      </c>
      <c r="U244" s="103">
        <f t="shared" si="38"/>
        <v>5000</v>
      </c>
      <c r="V244" s="68" t="s">
        <v>222</v>
      </c>
      <c r="W244" s="67" t="s">
        <v>179</v>
      </c>
      <c r="X244" s="40">
        <v>2029</v>
      </c>
      <c r="Y244" s="53"/>
      <c r="Z244" s="54" t="str">
        <f t="shared" ref="Z244:AK253" si="47">IF($X244=Z$3,(IF($W244="YES","",+$U244)),"")</f>
        <v/>
      </c>
      <c r="AA244" s="116" t="str">
        <f t="shared" si="47"/>
        <v/>
      </c>
      <c r="AB244" s="116" t="str">
        <f t="shared" si="47"/>
        <v/>
      </c>
      <c r="AC244" s="116" t="str">
        <f t="shared" si="47"/>
        <v/>
      </c>
      <c r="AD244" s="116" t="str">
        <f t="shared" si="47"/>
        <v/>
      </c>
      <c r="AE244" s="116">
        <f t="shared" si="47"/>
        <v>5000</v>
      </c>
      <c r="AF244" s="119" t="str">
        <f t="shared" si="47"/>
        <v/>
      </c>
      <c r="AG244" s="119" t="str">
        <f t="shared" si="47"/>
        <v/>
      </c>
      <c r="AH244" s="119" t="str">
        <f t="shared" si="47"/>
        <v/>
      </c>
      <c r="AI244" s="119" t="str">
        <f t="shared" si="47"/>
        <v/>
      </c>
      <c r="AJ244" s="119" t="str">
        <f t="shared" si="47"/>
        <v/>
      </c>
      <c r="AK244" s="120" t="str">
        <f t="shared" si="47"/>
        <v/>
      </c>
      <c r="AL244" s="65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60"/>
      <c r="AZ244" s="60"/>
      <c r="BA244" s="60"/>
      <c r="BB244" s="60"/>
      <c r="BC244" s="60"/>
      <c r="BD244" s="60"/>
      <c r="BE244" s="60"/>
    </row>
    <row r="245" spans="2:57" hidden="1">
      <c r="B245" s="40"/>
      <c r="C245" s="41" t="s">
        <v>8</v>
      </c>
      <c r="D245" s="41" t="s">
        <v>99</v>
      </c>
      <c r="E245" s="41" t="s">
        <v>116</v>
      </c>
      <c r="F245" s="64" t="s">
        <v>376</v>
      </c>
      <c r="G245" s="44"/>
      <c r="H245" s="101" t="s">
        <v>477</v>
      </c>
      <c r="I245" s="45"/>
      <c r="J245" s="36"/>
      <c r="K245" s="102">
        <f t="shared" ca="1" si="45"/>
        <v>2024</v>
      </c>
      <c r="L245" s="36"/>
      <c r="M245" s="37" t="str">
        <f t="shared" si="46"/>
        <v>N/A</v>
      </c>
      <c r="N245" s="48">
        <v>3</v>
      </c>
      <c r="O245" s="45">
        <v>1</v>
      </c>
      <c r="P245" s="45">
        <v>1</v>
      </c>
      <c r="Q245" s="19">
        <f t="shared" si="37"/>
        <v>3.3000000000000003</v>
      </c>
      <c r="R245" s="40">
        <v>1</v>
      </c>
      <c r="S245" s="51" t="s">
        <v>262</v>
      </c>
      <c r="T245" s="52">
        <v>2500</v>
      </c>
      <c r="U245" s="103">
        <f t="shared" si="38"/>
        <v>2500</v>
      </c>
      <c r="V245" s="68" t="s">
        <v>222</v>
      </c>
      <c r="W245" s="67" t="s">
        <v>179</v>
      </c>
      <c r="X245" s="40">
        <v>2026</v>
      </c>
      <c r="Y245" s="53"/>
      <c r="Z245" s="54" t="str">
        <f t="shared" si="47"/>
        <v/>
      </c>
      <c r="AA245" s="116" t="str">
        <f t="shared" si="47"/>
        <v/>
      </c>
      <c r="AB245" s="116">
        <f t="shared" si="47"/>
        <v>2500</v>
      </c>
      <c r="AC245" s="116" t="str">
        <f t="shared" si="47"/>
        <v/>
      </c>
      <c r="AD245" s="116" t="str">
        <f t="shared" si="47"/>
        <v/>
      </c>
      <c r="AE245" s="116" t="str">
        <f t="shared" si="47"/>
        <v/>
      </c>
      <c r="AF245" s="119" t="str">
        <f t="shared" si="47"/>
        <v/>
      </c>
      <c r="AG245" s="119" t="str">
        <f t="shared" si="47"/>
        <v/>
      </c>
      <c r="AH245" s="119" t="str">
        <f t="shared" si="47"/>
        <v/>
      </c>
      <c r="AI245" s="119" t="str">
        <f t="shared" si="47"/>
        <v/>
      </c>
      <c r="AJ245" s="119" t="str">
        <f t="shared" si="47"/>
        <v/>
      </c>
      <c r="AK245" s="120" t="str">
        <f t="shared" si="47"/>
        <v/>
      </c>
      <c r="AL245" s="65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</row>
    <row r="246" spans="2:57" hidden="1">
      <c r="B246" s="40"/>
      <c r="C246" s="41" t="s">
        <v>8</v>
      </c>
      <c r="D246" s="39" t="s">
        <v>99</v>
      </c>
      <c r="E246" s="41" t="s">
        <v>114</v>
      </c>
      <c r="F246" s="64" t="s">
        <v>375</v>
      </c>
      <c r="G246" s="44"/>
      <c r="H246" s="101" t="s">
        <v>477</v>
      </c>
      <c r="I246" s="45"/>
      <c r="J246" s="36"/>
      <c r="K246" s="102">
        <f t="shared" ca="1" si="45"/>
        <v>2024</v>
      </c>
      <c r="L246" s="36"/>
      <c r="M246" s="37" t="str">
        <f t="shared" si="46"/>
        <v>N/A</v>
      </c>
      <c r="N246" s="48">
        <v>3</v>
      </c>
      <c r="O246" s="45">
        <v>1</v>
      </c>
      <c r="P246" s="45">
        <v>1</v>
      </c>
      <c r="Q246" s="19">
        <f t="shared" si="37"/>
        <v>3.3000000000000003</v>
      </c>
      <c r="R246" s="40">
        <v>1</v>
      </c>
      <c r="S246" s="51" t="s">
        <v>262</v>
      </c>
      <c r="T246" s="52">
        <v>2500</v>
      </c>
      <c r="U246" s="103">
        <f t="shared" si="38"/>
        <v>2500</v>
      </c>
      <c r="V246" s="68" t="s">
        <v>222</v>
      </c>
      <c r="W246" s="67" t="s">
        <v>179</v>
      </c>
      <c r="X246" s="40">
        <v>2026</v>
      </c>
      <c r="Y246" s="53"/>
      <c r="Z246" s="54" t="str">
        <f t="shared" si="47"/>
        <v/>
      </c>
      <c r="AA246" s="116" t="str">
        <f t="shared" si="47"/>
        <v/>
      </c>
      <c r="AB246" s="116">
        <f t="shared" si="47"/>
        <v>2500</v>
      </c>
      <c r="AC246" s="116" t="str">
        <f t="shared" si="47"/>
        <v/>
      </c>
      <c r="AD246" s="116" t="str">
        <f t="shared" si="47"/>
        <v/>
      </c>
      <c r="AE246" s="116" t="str">
        <f t="shared" si="47"/>
        <v/>
      </c>
      <c r="AF246" s="119" t="str">
        <f t="shared" si="47"/>
        <v/>
      </c>
      <c r="AG246" s="119" t="str">
        <f t="shared" si="47"/>
        <v/>
      </c>
      <c r="AH246" s="119" t="str">
        <f t="shared" si="47"/>
        <v/>
      </c>
      <c r="AI246" s="119" t="str">
        <f t="shared" si="47"/>
        <v/>
      </c>
      <c r="AJ246" s="119" t="str">
        <f t="shared" si="47"/>
        <v/>
      </c>
      <c r="AK246" s="120" t="str">
        <f t="shared" si="47"/>
        <v/>
      </c>
      <c r="AL246" s="65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60"/>
      <c r="AZ246" s="60"/>
      <c r="BA246" s="60"/>
      <c r="BB246" s="60"/>
      <c r="BC246" s="60"/>
      <c r="BD246" s="60"/>
      <c r="BE246" s="60"/>
    </row>
    <row r="247" spans="2:57" hidden="1">
      <c r="B247" s="40"/>
      <c r="C247" s="41" t="s">
        <v>0</v>
      </c>
      <c r="D247" s="39" t="s">
        <v>466</v>
      </c>
      <c r="E247" s="41" t="s">
        <v>136</v>
      </c>
      <c r="F247" s="64" t="s">
        <v>314</v>
      </c>
      <c r="G247" s="42"/>
      <c r="H247" s="101"/>
      <c r="I247" s="43"/>
      <c r="J247" s="36"/>
      <c r="K247" s="102">
        <f t="shared" ca="1" si="45"/>
        <v>2024</v>
      </c>
      <c r="L247" s="36"/>
      <c r="M247" s="37" t="str">
        <f t="shared" si="46"/>
        <v>N/A</v>
      </c>
      <c r="N247" s="48">
        <v>3</v>
      </c>
      <c r="O247" s="45">
        <v>1</v>
      </c>
      <c r="P247" s="45">
        <v>1</v>
      </c>
      <c r="Q247" s="18">
        <f t="shared" si="37"/>
        <v>3.3000000000000003</v>
      </c>
      <c r="R247" s="40">
        <v>1</v>
      </c>
      <c r="S247" s="51" t="s">
        <v>154</v>
      </c>
      <c r="T247" s="52">
        <v>1500</v>
      </c>
      <c r="U247" s="103">
        <f t="shared" si="38"/>
        <v>1500</v>
      </c>
      <c r="V247" s="68" t="s">
        <v>222</v>
      </c>
      <c r="W247" s="67" t="s">
        <v>179</v>
      </c>
      <c r="X247" s="40">
        <v>2028</v>
      </c>
      <c r="Y247" s="53"/>
      <c r="Z247" s="54" t="str">
        <f t="shared" si="47"/>
        <v/>
      </c>
      <c r="AA247" s="116" t="str">
        <f t="shared" si="47"/>
        <v/>
      </c>
      <c r="AB247" s="116" t="str">
        <f t="shared" si="47"/>
        <v/>
      </c>
      <c r="AC247" s="116" t="str">
        <f t="shared" si="47"/>
        <v/>
      </c>
      <c r="AD247" s="116">
        <f t="shared" si="47"/>
        <v>1500</v>
      </c>
      <c r="AE247" s="116" t="str">
        <f t="shared" si="47"/>
        <v/>
      </c>
      <c r="AF247" s="119" t="str">
        <f t="shared" si="47"/>
        <v/>
      </c>
      <c r="AG247" s="119" t="str">
        <f t="shared" si="47"/>
        <v/>
      </c>
      <c r="AH247" s="119" t="str">
        <f t="shared" si="47"/>
        <v/>
      </c>
      <c r="AI247" s="119" t="str">
        <f t="shared" si="47"/>
        <v/>
      </c>
      <c r="AJ247" s="119" t="str">
        <f t="shared" si="47"/>
        <v/>
      </c>
      <c r="AK247" s="120" t="str">
        <f t="shared" si="47"/>
        <v/>
      </c>
      <c r="AL247" s="65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60"/>
      <c r="AZ247" s="60"/>
      <c r="BA247" s="60"/>
      <c r="BB247" s="60"/>
      <c r="BC247" s="60"/>
      <c r="BD247" s="60"/>
      <c r="BE247" s="60"/>
    </row>
    <row r="248" spans="2:57" ht="30" hidden="1">
      <c r="B248" s="40"/>
      <c r="C248" s="41" t="s">
        <v>0</v>
      </c>
      <c r="D248" s="39" t="s">
        <v>99</v>
      </c>
      <c r="E248" s="41" t="s">
        <v>115</v>
      </c>
      <c r="F248" s="64" t="s">
        <v>432</v>
      </c>
      <c r="G248" s="42"/>
      <c r="H248" s="101" t="s">
        <v>508</v>
      </c>
      <c r="I248" s="43"/>
      <c r="J248" s="36"/>
      <c r="K248" s="102">
        <f t="shared" ca="1" si="45"/>
        <v>2024</v>
      </c>
      <c r="L248" s="36"/>
      <c r="M248" s="37" t="str">
        <f t="shared" si="46"/>
        <v>N/A</v>
      </c>
      <c r="N248" s="48">
        <v>3</v>
      </c>
      <c r="O248" s="45">
        <v>1</v>
      </c>
      <c r="P248" s="45">
        <v>1</v>
      </c>
      <c r="Q248" s="18">
        <f t="shared" si="37"/>
        <v>3.3000000000000003</v>
      </c>
      <c r="R248" s="40">
        <v>1</v>
      </c>
      <c r="S248" s="51" t="s">
        <v>154</v>
      </c>
      <c r="T248" s="52">
        <v>500</v>
      </c>
      <c r="U248" s="103">
        <f t="shared" si="38"/>
        <v>500</v>
      </c>
      <c r="V248" s="68" t="s">
        <v>222</v>
      </c>
      <c r="W248" s="67" t="s">
        <v>179</v>
      </c>
      <c r="X248" s="40">
        <v>2025</v>
      </c>
      <c r="Y248" s="53"/>
      <c r="Z248" s="54" t="str">
        <f t="shared" si="47"/>
        <v/>
      </c>
      <c r="AA248" s="116">
        <f t="shared" si="47"/>
        <v>500</v>
      </c>
      <c r="AB248" s="116" t="str">
        <f t="shared" si="47"/>
        <v/>
      </c>
      <c r="AC248" s="116" t="str">
        <f t="shared" si="47"/>
        <v/>
      </c>
      <c r="AD248" s="116" t="str">
        <f t="shared" si="47"/>
        <v/>
      </c>
      <c r="AE248" s="116" t="str">
        <f t="shared" si="47"/>
        <v/>
      </c>
      <c r="AF248" s="119" t="str">
        <f t="shared" si="47"/>
        <v/>
      </c>
      <c r="AG248" s="119" t="str">
        <f t="shared" si="47"/>
        <v/>
      </c>
      <c r="AH248" s="119" t="str">
        <f t="shared" si="47"/>
        <v/>
      </c>
      <c r="AI248" s="119" t="str">
        <f t="shared" si="47"/>
        <v/>
      </c>
      <c r="AJ248" s="119" t="str">
        <f t="shared" si="47"/>
        <v/>
      </c>
      <c r="AK248" s="120" t="str">
        <f t="shared" si="47"/>
        <v/>
      </c>
      <c r="AL248" s="65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60"/>
      <c r="AZ248" s="60"/>
      <c r="BA248" s="60"/>
      <c r="BB248" s="60"/>
      <c r="BC248" s="60"/>
      <c r="BD248" s="60"/>
      <c r="BE248" s="60"/>
    </row>
    <row r="249" spans="2:57" hidden="1">
      <c r="B249" s="40"/>
      <c r="C249" s="41" t="s">
        <v>0</v>
      </c>
      <c r="D249" s="41" t="s">
        <v>108</v>
      </c>
      <c r="E249" s="41" t="s">
        <v>137</v>
      </c>
      <c r="F249" s="64" t="s">
        <v>239</v>
      </c>
      <c r="G249" s="42"/>
      <c r="H249" s="101"/>
      <c r="I249" s="43"/>
      <c r="J249" s="36"/>
      <c r="K249" s="102">
        <f t="shared" ca="1" si="45"/>
        <v>2024</v>
      </c>
      <c r="L249" s="36"/>
      <c r="M249" s="37" t="str">
        <f t="shared" si="46"/>
        <v>N/A</v>
      </c>
      <c r="N249" s="48">
        <v>3</v>
      </c>
      <c r="O249" s="45">
        <v>1</v>
      </c>
      <c r="P249" s="45">
        <v>1</v>
      </c>
      <c r="Q249" s="18">
        <f t="shared" si="37"/>
        <v>3.3000000000000003</v>
      </c>
      <c r="R249" s="40">
        <v>1</v>
      </c>
      <c r="S249" s="51" t="s">
        <v>154</v>
      </c>
      <c r="T249" s="52">
        <v>500</v>
      </c>
      <c r="U249" s="103">
        <f t="shared" si="38"/>
        <v>500</v>
      </c>
      <c r="V249" s="68" t="s">
        <v>222</v>
      </c>
      <c r="W249" s="67" t="s">
        <v>179</v>
      </c>
      <c r="X249" s="40">
        <v>2029</v>
      </c>
      <c r="Y249" s="53"/>
      <c r="Z249" s="54" t="str">
        <f t="shared" si="47"/>
        <v/>
      </c>
      <c r="AA249" s="116" t="str">
        <f t="shared" si="47"/>
        <v/>
      </c>
      <c r="AB249" s="116" t="str">
        <f t="shared" si="47"/>
        <v/>
      </c>
      <c r="AC249" s="116" t="str">
        <f t="shared" si="47"/>
        <v/>
      </c>
      <c r="AD249" s="116" t="str">
        <f t="shared" si="47"/>
        <v/>
      </c>
      <c r="AE249" s="116">
        <f t="shared" si="47"/>
        <v>500</v>
      </c>
      <c r="AF249" s="119" t="str">
        <f t="shared" si="47"/>
        <v/>
      </c>
      <c r="AG249" s="119" t="str">
        <f t="shared" si="47"/>
        <v/>
      </c>
      <c r="AH249" s="119" t="str">
        <f t="shared" si="47"/>
        <v/>
      </c>
      <c r="AI249" s="119" t="str">
        <f t="shared" si="47"/>
        <v/>
      </c>
      <c r="AJ249" s="119" t="str">
        <f t="shared" si="47"/>
        <v/>
      </c>
      <c r="AK249" s="120" t="str">
        <f t="shared" si="47"/>
        <v/>
      </c>
      <c r="AL249" s="65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60"/>
      <c r="AZ249" s="60"/>
      <c r="BA249" s="60"/>
      <c r="BB249" s="60"/>
      <c r="BC249" s="60"/>
      <c r="BD249" s="60"/>
      <c r="BE249" s="60"/>
    </row>
    <row r="250" spans="2:57" hidden="1">
      <c r="B250" s="40"/>
      <c r="C250" s="41" t="s">
        <v>8</v>
      </c>
      <c r="D250" s="39" t="s">
        <v>466</v>
      </c>
      <c r="E250" s="41" t="s">
        <v>132</v>
      </c>
      <c r="F250" s="64" t="s">
        <v>374</v>
      </c>
      <c r="G250" s="44"/>
      <c r="H250" s="101"/>
      <c r="I250" s="45"/>
      <c r="J250" s="36"/>
      <c r="K250" s="102">
        <f t="shared" ca="1" si="45"/>
        <v>2024</v>
      </c>
      <c r="L250" s="36"/>
      <c r="M250" s="37" t="str">
        <f t="shared" si="46"/>
        <v>N/A</v>
      </c>
      <c r="N250" s="48">
        <v>3</v>
      </c>
      <c r="O250" s="45">
        <v>1</v>
      </c>
      <c r="P250" s="45">
        <v>1</v>
      </c>
      <c r="Q250" s="19">
        <f t="shared" si="37"/>
        <v>3.3000000000000003</v>
      </c>
      <c r="R250" s="40">
        <v>1</v>
      </c>
      <c r="S250" s="51" t="s">
        <v>262</v>
      </c>
      <c r="T250" s="52">
        <v>500</v>
      </c>
      <c r="U250" s="103">
        <f t="shared" si="38"/>
        <v>500</v>
      </c>
      <c r="V250" s="68" t="s">
        <v>222</v>
      </c>
      <c r="W250" s="67" t="s">
        <v>179</v>
      </c>
      <c r="X250" s="40">
        <v>2028</v>
      </c>
      <c r="Y250" s="53"/>
      <c r="Z250" s="54" t="str">
        <f t="shared" si="47"/>
        <v/>
      </c>
      <c r="AA250" s="116" t="str">
        <f t="shared" si="47"/>
        <v/>
      </c>
      <c r="AB250" s="116" t="str">
        <f t="shared" si="47"/>
        <v/>
      </c>
      <c r="AC250" s="116" t="str">
        <f t="shared" si="47"/>
        <v/>
      </c>
      <c r="AD250" s="116">
        <f t="shared" si="47"/>
        <v>500</v>
      </c>
      <c r="AE250" s="116" t="str">
        <f t="shared" si="47"/>
        <v/>
      </c>
      <c r="AF250" s="119" t="str">
        <f t="shared" si="47"/>
        <v/>
      </c>
      <c r="AG250" s="119" t="str">
        <f t="shared" si="47"/>
        <v/>
      </c>
      <c r="AH250" s="119" t="str">
        <f t="shared" si="47"/>
        <v/>
      </c>
      <c r="AI250" s="119" t="str">
        <f t="shared" si="47"/>
        <v/>
      </c>
      <c r="AJ250" s="119" t="str">
        <f t="shared" si="47"/>
        <v/>
      </c>
      <c r="AK250" s="120" t="str">
        <f t="shared" si="47"/>
        <v/>
      </c>
      <c r="AL250" s="65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60"/>
      <c r="AZ250" s="60"/>
      <c r="BA250" s="60"/>
      <c r="BB250" s="60"/>
      <c r="BC250" s="60"/>
      <c r="BD250" s="60"/>
      <c r="BE250" s="60"/>
    </row>
    <row r="251" spans="2:57" ht="30">
      <c r="B251" s="40"/>
      <c r="C251" s="41" t="s">
        <v>7</v>
      </c>
      <c r="D251" s="39" t="s">
        <v>110</v>
      </c>
      <c r="E251" s="41" t="s">
        <v>171</v>
      </c>
      <c r="F251" s="64" t="s">
        <v>361</v>
      </c>
      <c r="G251" s="44"/>
      <c r="H251" s="101"/>
      <c r="I251" s="45"/>
      <c r="J251" s="36"/>
      <c r="K251" s="102">
        <f t="shared" ca="1" si="45"/>
        <v>2024</v>
      </c>
      <c r="L251" s="36"/>
      <c r="M251" s="37" t="str">
        <f t="shared" si="46"/>
        <v>N/A</v>
      </c>
      <c r="N251" s="48">
        <v>1</v>
      </c>
      <c r="O251" s="45">
        <v>2</v>
      </c>
      <c r="P251" s="45">
        <v>3</v>
      </c>
      <c r="Q251" s="19">
        <f t="shared" si="37"/>
        <v>2.6</v>
      </c>
      <c r="R251" s="40">
        <v>1</v>
      </c>
      <c r="S251" s="51" t="s">
        <v>262</v>
      </c>
      <c r="T251" s="52">
        <v>15000</v>
      </c>
      <c r="U251" s="103">
        <f t="shared" si="38"/>
        <v>15000</v>
      </c>
      <c r="V251" s="68" t="s">
        <v>222</v>
      </c>
      <c r="W251" s="67" t="s">
        <v>179</v>
      </c>
      <c r="X251" s="40">
        <v>2027</v>
      </c>
      <c r="Y251" s="53"/>
      <c r="Z251" s="54" t="str">
        <f t="shared" si="47"/>
        <v/>
      </c>
      <c r="AA251" s="116" t="str">
        <f t="shared" si="47"/>
        <v/>
      </c>
      <c r="AB251" s="116" t="str">
        <f t="shared" si="47"/>
        <v/>
      </c>
      <c r="AC251" s="116">
        <f t="shared" si="47"/>
        <v>15000</v>
      </c>
      <c r="AD251" s="116" t="str">
        <f t="shared" si="47"/>
        <v/>
      </c>
      <c r="AE251" s="116" t="str">
        <f t="shared" si="47"/>
        <v/>
      </c>
      <c r="AF251" s="119" t="str">
        <f t="shared" si="47"/>
        <v/>
      </c>
      <c r="AG251" s="119" t="str">
        <f t="shared" si="47"/>
        <v/>
      </c>
      <c r="AH251" s="119" t="str">
        <f t="shared" si="47"/>
        <v/>
      </c>
      <c r="AI251" s="119" t="str">
        <f t="shared" si="47"/>
        <v/>
      </c>
      <c r="AJ251" s="119" t="str">
        <f t="shared" si="47"/>
        <v/>
      </c>
      <c r="AK251" s="120" t="str">
        <f t="shared" si="47"/>
        <v/>
      </c>
      <c r="AL251" s="65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60"/>
      <c r="AZ251" s="60"/>
      <c r="BA251" s="60"/>
      <c r="BB251" s="60"/>
      <c r="BC251" s="60"/>
      <c r="BD251" s="60"/>
      <c r="BE251" s="60"/>
    </row>
    <row r="252" spans="2:57" ht="30">
      <c r="B252" s="40"/>
      <c r="C252" s="41" t="s">
        <v>7</v>
      </c>
      <c r="D252" s="41" t="s">
        <v>110</v>
      </c>
      <c r="E252" s="41" t="s">
        <v>101</v>
      </c>
      <c r="F252" s="64" t="s">
        <v>390</v>
      </c>
      <c r="G252" s="44"/>
      <c r="H252" s="101"/>
      <c r="I252" s="45"/>
      <c r="J252" s="36"/>
      <c r="K252" s="102">
        <f t="shared" ca="1" si="45"/>
        <v>2024</v>
      </c>
      <c r="L252" s="36"/>
      <c r="M252" s="37" t="str">
        <f t="shared" si="46"/>
        <v>N/A</v>
      </c>
      <c r="N252" s="48">
        <v>1</v>
      </c>
      <c r="O252" s="45">
        <v>2</v>
      </c>
      <c r="P252" s="45">
        <v>3</v>
      </c>
      <c r="Q252" s="19">
        <f t="shared" si="37"/>
        <v>2.6</v>
      </c>
      <c r="R252" s="40">
        <v>1</v>
      </c>
      <c r="S252" s="51" t="s">
        <v>262</v>
      </c>
      <c r="T252" s="52">
        <v>5000</v>
      </c>
      <c r="U252" s="103">
        <f t="shared" si="38"/>
        <v>5000</v>
      </c>
      <c r="V252" s="68" t="s">
        <v>222</v>
      </c>
      <c r="W252" s="67" t="s">
        <v>179</v>
      </c>
      <c r="X252" s="40">
        <v>2025</v>
      </c>
      <c r="Y252" s="53"/>
      <c r="Z252" s="54" t="str">
        <f t="shared" si="47"/>
        <v/>
      </c>
      <c r="AA252" s="116">
        <f t="shared" si="47"/>
        <v>5000</v>
      </c>
      <c r="AB252" s="116" t="str">
        <f t="shared" si="47"/>
        <v/>
      </c>
      <c r="AC252" s="116" t="str">
        <f t="shared" si="47"/>
        <v/>
      </c>
      <c r="AD252" s="116" t="str">
        <f t="shared" si="47"/>
        <v/>
      </c>
      <c r="AE252" s="116" t="str">
        <f t="shared" si="47"/>
        <v/>
      </c>
      <c r="AF252" s="119" t="str">
        <f t="shared" si="47"/>
        <v/>
      </c>
      <c r="AG252" s="119" t="str">
        <f t="shared" si="47"/>
        <v/>
      </c>
      <c r="AH252" s="119" t="str">
        <f t="shared" si="47"/>
        <v/>
      </c>
      <c r="AI252" s="119" t="str">
        <f t="shared" si="47"/>
        <v/>
      </c>
      <c r="AJ252" s="119" t="str">
        <f t="shared" si="47"/>
        <v/>
      </c>
      <c r="AK252" s="120" t="str">
        <f t="shared" si="47"/>
        <v/>
      </c>
      <c r="AL252" s="65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60"/>
      <c r="AZ252" s="60"/>
      <c r="BA252" s="60"/>
      <c r="BB252" s="60"/>
      <c r="BC252" s="60"/>
      <c r="BD252" s="60"/>
      <c r="BE252" s="60"/>
    </row>
    <row r="253" spans="2:57" ht="30" hidden="1">
      <c r="B253" s="40"/>
      <c r="C253" s="41" t="s">
        <v>0</v>
      </c>
      <c r="D253" s="41" t="s">
        <v>110</v>
      </c>
      <c r="E253" s="41" t="s">
        <v>102</v>
      </c>
      <c r="F253" s="64" t="s">
        <v>297</v>
      </c>
      <c r="G253" s="42"/>
      <c r="H253" s="101" t="s">
        <v>484</v>
      </c>
      <c r="I253" s="43"/>
      <c r="J253" s="36"/>
      <c r="K253" s="102">
        <f t="shared" ca="1" si="45"/>
        <v>2024</v>
      </c>
      <c r="L253" s="36"/>
      <c r="M253" s="37" t="str">
        <f t="shared" si="46"/>
        <v>N/A</v>
      </c>
      <c r="N253" s="48">
        <v>2</v>
      </c>
      <c r="O253" s="45">
        <v>1</v>
      </c>
      <c r="P253" s="45">
        <v>2</v>
      </c>
      <c r="Q253" s="18">
        <f t="shared" si="37"/>
        <v>2.4</v>
      </c>
      <c r="R253" s="40">
        <v>1</v>
      </c>
      <c r="S253" s="51" t="s">
        <v>262</v>
      </c>
      <c r="T253" s="52">
        <v>500</v>
      </c>
      <c r="U253" s="103">
        <f t="shared" si="38"/>
        <v>500</v>
      </c>
      <c r="V253" s="68" t="s">
        <v>222</v>
      </c>
      <c r="W253" s="67" t="s">
        <v>179</v>
      </c>
      <c r="X253" s="40">
        <v>2030</v>
      </c>
      <c r="Y253" s="53"/>
      <c r="Z253" s="54" t="str">
        <f t="shared" si="47"/>
        <v/>
      </c>
      <c r="AA253" s="116" t="str">
        <f t="shared" si="47"/>
        <v/>
      </c>
      <c r="AB253" s="116" t="str">
        <f t="shared" si="47"/>
        <v/>
      </c>
      <c r="AC253" s="116" t="str">
        <f t="shared" si="47"/>
        <v/>
      </c>
      <c r="AD253" s="116" t="str">
        <f t="shared" si="47"/>
        <v/>
      </c>
      <c r="AE253" s="116" t="str">
        <f t="shared" si="47"/>
        <v/>
      </c>
      <c r="AF253" s="119">
        <f t="shared" si="47"/>
        <v>500</v>
      </c>
      <c r="AG253" s="119" t="str">
        <f t="shared" si="47"/>
        <v/>
      </c>
      <c r="AH253" s="119" t="str">
        <f t="shared" si="47"/>
        <v/>
      </c>
      <c r="AI253" s="119" t="str">
        <f t="shared" si="47"/>
        <v/>
      </c>
      <c r="AJ253" s="119" t="str">
        <f t="shared" si="47"/>
        <v/>
      </c>
      <c r="AK253" s="120" t="str">
        <f t="shared" si="47"/>
        <v/>
      </c>
      <c r="AL253" s="65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60"/>
      <c r="AZ253" s="60"/>
      <c r="BA253" s="60"/>
      <c r="BB253" s="60"/>
      <c r="BC253" s="60"/>
      <c r="BD253" s="60"/>
      <c r="BE253" s="60"/>
    </row>
    <row r="254" spans="2:57" ht="30" hidden="1">
      <c r="B254" s="40"/>
      <c r="C254" s="41" t="s">
        <v>0</v>
      </c>
      <c r="D254" s="41" t="s">
        <v>110</v>
      </c>
      <c r="E254" s="41" t="s">
        <v>102</v>
      </c>
      <c r="F254" s="64" t="s">
        <v>315</v>
      </c>
      <c r="G254" s="42"/>
      <c r="H254" s="101"/>
      <c r="I254" s="43"/>
      <c r="J254" s="36"/>
      <c r="K254" s="102">
        <f t="shared" ca="1" si="45"/>
        <v>2024</v>
      </c>
      <c r="L254" s="36"/>
      <c r="M254" s="37" t="str">
        <f t="shared" si="46"/>
        <v>N/A</v>
      </c>
      <c r="N254" s="48">
        <v>2</v>
      </c>
      <c r="O254" s="45">
        <v>1</v>
      </c>
      <c r="P254" s="45">
        <v>2</v>
      </c>
      <c r="Q254" s="18">
        <f t="shared" si="37"/>
        <v>2.4</v>
      </c>
      <c r="R254" s="40">
        <v>1</v>
      </c>
      <c r="S254" s="51" t="s">
        <v>262</v>
      </c>
      <c r="T254" s="52">
        <v>500</v>
      </c>
      <c r="U254" s="103">
        <f t="shared" si="38"/>
        <v>500</v>
      </c>
      <c r="V254" s="68" t="s">
        <v>222</v>
      </c>
      <c r="W254" s="67" t="s">
        <v>179</v>
      </c>
      <c r="X254" s="40">
        <v>2030</v>
      </c>
      <c r="Y254" s="53"/>
      <c r="Z254" s="54" t="str">
        <f t="shared" ref="Z254:AK263" si="48">IF($X254=Z$3,(IF($W254="YES","",+$U254)),"")</f>
        <v/>
      </c>
      <c r="AA254" s="116" t="str">
        <f t="shared" si="48"/>
        <v/>
      </c>
      <c r="AB254" s="116" t="str">
        <f t="shared" si="48"/>
        <v/>
      </c>
      <c r="AC254" s="116" t="str">
        <f t="shared" si="48"/>
        <v/>
      </c>
      <c r="AD254" s="116" t="str">
        <f t="shared" si="48"/>
        <v/>
      </c>
      <c r="AE254" s="116" t="str">
        <f t="shared" si="48"/>
        <v/>
      </c>
      <c r="AF254" s="119">
        <f t="shared" si="48"/>
        <v>500</v>
      </c>
      <c r="AG254" s="119" t="str">
        <f t="shared" si="48"/>
        <v/>
      </c>
      <c r="AH254" s="119" t="str">
        <f t="shared" si="48"/>
        <v/>
      </c>
      <c r="AI254" s="119" t="str">
        <f t="shared" si="48"/>
        <v/>
      </c>
      <c r="AJ254" s="119" t="str">
        <f t="shared" si="48"/>
        <v/>
      </c>
      <c r="AK254" s="120" t="str">
        <f t="shared" si="48"/>
        <v/>
      </c>
      <c r="AL254" s="65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60"/>
      <c r="AZ254" s="60"/>
      <c r="BA254" s="60"/>
      <c r="BB254" s="60"/>
      <c r="BC254" s="60"/>
      <c r="BD254" s="60"/>
      <c r="BE254" s="60"/>
    </row>
    <row r="255" spans="2:57" hidden="1">
      <c r="B255" s="40"/>
      <c r="C255" s="41" t="s">
        <v>1</v>
      </c>
      <c r="D255" s="41" t="s">
        <v>99</v>
      </c>
      <c r="E255" s="41" t="s">
        <v>171</v>
      </c>
      <c r="F255" s="64" t="s">
        <v>175</v>
      </c>
      <c r="G255" s="42"/>
      <c r="H255" s="101" t="s">
        <v>492</v>
      </c>
      <c r="I255" s="43"/>
      <c r="J255" s="36"/>
      <c r="K255" s="102">
        <f t="shared" ca="1" si="45"/>
        <v>2024</v>
      </c>
      <c r="L255" s="36"/>
      <c r="M255" s="37" t="str">
        <f t="shared" si="46"/>
        <v>N/A</v>
      </c>
      <c r="N255" s="48">
        <v>1</v>
      </c>
      <c r="O255" s="45">
        <v>2</v>
      </c>
      <c r="P255" s="45">
        <v>1</v>
      </c>
      <c r="Q255" s="18">
        <f t="shared" si="37"/>
        <v>2.2000000000000002</v>
      </c>
      <c r="R255" s="40">
        <v>1</v>
      </c>
      <c r="S255" s="51" t="s">
        <v>154</v>
      </c>
      <c r="T255" s="52">
        <v>2500</v>
      </c>
      <c r="U255" s="103">
        <f t="shared" si="38"/>
        <v>2500</v>
      </c>
      <c r="V255" s="68" t="s">
        <v>222</v>
      </c>
      <c r="W255" s="67" t="s">
        <v>179</v>
      </c>
      <c r="X255" s="40">
        <v>2030</v>
      </c>
      <c r="Y255" s="53"/>
      <c r="Z255" s="54" t="str">
        <f t="shared" si="48"/>
        <v/>
      </c>
      <c r="AA255" s="116" t="str">
        <f t="shared" si="48"/>
        <v/>
      </c>
      <c r="AB255" s="116" t="str">
        <f t="shared" si="48"/>
        <v/>
      </c>
      <c r="AC255" s="116" t="str">
        <f t="shared" si="48"/>
        <v/>
      </c>
      <c r="AD255" s="116" t="str">
        <f t="shared" si="48"/>
        <v/>
      </c>
      <c r="AE255" s="116" t="str">
        <f t="shared" si="48"/>
        <v/>
      </c>
      <c r="AF255" s="119">
        <f t="shared" si="48"/>
        <v>2500</v>
      </c>
      <c r="AG255" s="119" t="str">
        <f t="shared" si="48"/>
        <v/>
      </c>
      <c r="AH255" s="119" t="str">
        <f t="shared" si="48"/>
        <v/>
      </c>
      <c r="AI255" s="119" t="str">
        <f t="shared" si="48"/>
        <v/>
      </c>
      <c r="AJ255" s="119" t="str">
        <f t="shared" si="48"/>
        <v/>
      </c>
      <c r="AK255" s="120" t="str">
        <f t="shared" si="48"/>
        <v/>
      </c>
      <c r="AL255" s="65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60"/>
      <c r="AZ255" s="60"/>
      <c r="BA255" s="60"/>
      <c r="BB255" s="60"/>
      <c r="BC255" s="60"/>
      <c r="BD255" s="60"/>
      <c r="BE255" s="60"/>
    </row>
    <row r="256" spans="2:57" hidden="1">
      <c r="B256" s="40"/>
      <c r="C256" s="41" t="s">
        <v>5</v>
      </c>
      <c r="D256" s="41" t="s">
        <v>91</v>
      </c>
      <c r="E256" s="41" t="s">
        <v>95</v>
      </c>
      <c r="F256" s="64" t="s">
        <v>253</v>
      </c>
      <c r="G256" s="44"/>
      <c r="H256" s="101"/>
      <c r="I256" s="45"/>
      <c r="J256" s="36"/>
      <c r="K256" s="102">
        <f t="shared" ca="1" si="45"/>
        <v>2024</v>
      </c>
      <c r="L256" s="36"/>
      <c r="M256" s="37" t="str">
        <f t="shared" si="46"/>
        <v>N/A</v>
      </c>
      <c r="N256" s="48">
        <v>2</v>
      </c>
      <c r="O256" s="45">
        <v>1</v>
      </c>
      <c r="P256" s="45">
        <v>1</v>
      </c>
      <c r="Q256" s="18">
        <f t="shared" si="37"/>
        <v>2.2000000000000002</v>
      </c>
      <c r="R256" s="40">
        <v>1</v>
      </c>
      <c r="S256" s="51" t="s">
        <v>154</v>
      </c>
      <c r="T256" s="52">
        <v>1500</v>
      </c>
      <c r="U256" s="103">
        <f t="shared" si="38"/>
        <v>1500</v>
      </c>
      <c r="V256" s="68" t="s">
        <v>222</v>
      </c>
      <c r="W256" s="67" t="s">
        <v>179</v>
      </c>
      <c r="X256" s="40">
        <v>2030</v>
      </c>
      <c r="Y256" s="53"/>
      <c r="Z256" s="54" t="str">
        <f t="shared" si="48"/>
        <v/>
      </c>
      <c r="AA256" s="116" t="str">
        <f t="shared" si="48"/>
        <v/>
      </c>
      <c r="AB256" s="116" t="str">
        <f t="shared" si="48"/>
        <v/>
      </c>
      <c r="AC256" s="116" t="str">
        <f t="shared" si="48"/>
        <v/>
      </c>
      <c r="AD256" s="116" t="str">
        <f t="shared" si="48"/>
        <v/>
      </c>
      <c r="AE256" s="116" t="str">
        <f t="shared" si="48"/>
        <v/>
      </c>
      <c r="AF256" s="119">
        <f t="shared" si="48"/>
        <v>1500</v>
      </c>
      <c r="AG256" s="119" t="str">
        <f t="shared" si="48"/>
        <v/>
      </c>
      <c r="AH256" s="119" t="str">
        <f t="shared" si="48"/>
        <v/>
      </c>
      <c r="AI256" s="119" t="str">
        <f t="shared" si="48"/>
        <v/>
      </c>
      <c r="AJ256" s="119" t="str">
        <f t="shared" si="48"/>
        <v/>
      </c>
      <c r="AK256" s="120" t="str">
        <f t="shared" si="48"/>
        <v/>
      </c>
      <c r="AL256" s="65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60"/>
      <c r="AZ256" s="60"/>
      <c r="BA256" s="60"/>
      <c r="BB256" s="60"/>
      <c r="BC256" s="60"/>
      <c r="BD256" s="60"/>
      <c r="BE256" s="60"/>
    </row>
    <row r="257" spans="2:57" hidden="1">
      <c r="B257" s="40"/>
      <c r="C257" s="41" t="s">
        <v>9</v>
      </c>
      <c r="D257" s="41" t="s">
        <v>99</v>
      </c>
      <c r="E257" s="41" t="s">
        <v>117</v>
      </c>
      <c r="F257" s="64" t="s">
        <v>411</v>
      </c>
      <c r="G257" s="44"/>
      <c r="H257" s="101"/>
      <c r="I257" s="45"/>
      <c r="J257" s="36"/>
      <c r="K257" s="102">
        <f t="shared" ca="1" si="45"/>
        <v>2024</v>
      </c>
      <c r="L257" s="36"/>
      <c r="M257" s="37" t="str">
        <f t="shared" si="46"/>
        <v>N/A</v>
      </c>
      <c r="N257" s="48">
        <v>1</v>
      </c>
      <c r="O257" s="45">
        <v>2</v>
      </c>
      <c r="P257" s="45">
        <v>1</v>
      </c>
      <c r="Q257" s="18">
        <f t="shared" si="37"/>
        <v>2.2000000000000002</v>
      </c>
      <c r="R257" s="40">
        <v>1</v>
      </c>
      <c r="S257" s="51" t="s">
        <v>262</v>
      </c>
      <c r="T257" s="52">
        <v>1000</v>
      </c>
      <c r="U257" s="103">
        <f t="shared" si="38"/>
        <v>1000</v>
      </c>
      <c r="V257" s="68" t="s">
        <v>222</v>
      </c>
      <c r="W257" s="67" t="s">
        <v>179</v>
      </c>
      <c r="X257" s="40">
        <v>2024</v>
      </c>
      <c r="Y257" s="53"/>
      <c r="Z257" s="54">
        <f t="shared" si="48"/>
        <v>1000</v>
      </c>
      <c r="AA257" s="116" t="str">
        <f t="shared" si="48"/>
        <v/>
      </c>
      <c r="AB257" s="116" t="str">
        <f t="shared" si="48"/>
        <v/>
      </c>
      <c r="AC257" s="116" t="str">
        <f t="shared" si="48"/>
        <v/>
      </c>
      <c r="AD257" s="116" t="str">
        <f t="shared" si="48"/>
        <v/>
      </c>
      <c r="AE257" s="116" t="str">
        <f t="shared" si="48"/>
        <v/>
      </c>
      <c r="AF257" s="119" t="str">
        <f t="shared" si="48"/>
        <v/>
      </c>
      <c r="AG257" s="119" t="str">
        <f t="shared" si="48"/>
        <v/>
      </c>
      <c r="AH257" s="119" t="str">
        <f t="shared" si="48"/>
        <v/>
      </c>
      <c r="AI257" s="119" t="str">
        <f t="shared" si="48"/>
        <v/>
      </c>
      <c r="AJ257" s="119" t="str">
        <f t="shared" si="48"/>
        <v/>
      </c>
      <c r="AK257" s="120" t="str">
        <f t="shared" si="48"/>
        <v/>
      </c>
      <c r="AL257" s="65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60"/>
      <c r="AZ257" s="60"/>
      <c r="BA257" s="60"/>
      <c r="BB257" s="60"/>
      <c r="BC257" s="60"/>
      <c r="BD257" s="60"/>
      <c r="BE257" s="60"/>
    </row>
    <row r="258" spans="2:57" hidden="1">
      <c r="B258" s="40"/>
      <c r="C258" s="41" t="s">
        <v>1</v>
      </c>
      <c r="D258" s="41" t="s">
        <v>110</v>
      </c>
      <c r="E258" s="41" t="s">
        <v>102</v>
      </c>
      <c r="F258" s="64" t="s">
        <v>196</v>
      </c>
      <c r="G258" s="42"/>
      <c r="H258" s="101" t="s">
        <v>475</v>
      </c>
      <c r="I258" s="43"/>
      <c r="J258" s="36"/>
      <c r="K258" s="102">
        <f t="shared" ca="1" si="45"/>
        <v>2024</v>
      </c>
      <c r="L258" s="36"/>
      <c r="M258" s="37" t="str">
        <f t="shared" si="46"/>
        <v>N/A</v>
      </c>
      <c r="N258" s="48">
        <v>2</v>
      </c>
      <c r="O258" s="45">
        <v>1</v>
      </c>
      <c r="P258" s="45">
        <v>1</v>
      </c>
      <c r="Q258" s="18">
        <f t="shared" si="37"/>
        <v>2.2000000000000002</v>
      </c>
      <c r="R258" s="40">
        <v>1</v>
      </c>
      <c r="S258" s="51" t="s">
        <v>262</v>
      </c>
      <c r="T258" s="52">
        <v>500</v>
      </c>
      <c r="U258" s="103">
        <f t="shared" si="38"/>
        <v>500</v>
      </c>
      <c r="V258" s="68" t="s">
        <v>222</v>
      </c>
      <c r="W258" s="67" t="s">
        <v>179</v>
      </c>
      <c r="X258" s="40">
        <v>2030</v>
      </c>
      <c r="Y258" s="53"/>
      <c r="Z258" s="54" t="str">
        <f t="shared" si="48"/>
        <v/>
      </c>
      <c r="AA258" s="116" t="str">
        <f t="shared" si="48"/>
        <v/>
      </c>
      <c r="AB258" s="116" t="str">
        <f t="shared" si="48"/>
        <v/>
      </c>
      <c r="AC258" s="116" t="str">
        <f t="shared" si="48"/>
        <v/>
      </c>
      <c r="AD258" s="116" t="str">
        <f t="shared" si="48"/>
        <v/>
      </c>
      <c r="AE258" s="116" t="str">
        <f t="shared" si="48"/>
        <v/>
      </c>
      <c r="AF258" s="119">
        <f t="shared" si="48"/>
        <v>500</v>
      </c>
      <c r="AG258" s="119" t="str">
        <f t="shared" si="48"/>
        <v/>
      </c>
      <c r="AH258" s="119" t="str">
        <f t="shared" si="48"/>
        <v/>
      </c>
      <c r="AI258" s="119" t="str">
        <f t="shared" si="48"/>
        <v/>
      </c>
      <c r="AJ258" s="119" t="str">
        <f t="shared" si="48"/>
        <v/>
      </c>
      <c r="AK258" s="120" t="str">
        <f t="shared" si="48"/>
        <v/>
      </c>
      <c r="AL258" s="65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60"/>
      <c r="AZ258" s="60"/>
      <c r="BA258" s="60"/>
      <c r="BB258" s="60"/>
      <c r="BC258" s="60"/>
      <c r="BD258" s="60"/>
      <c r="BE258" s="60"/>
    </row>
    <row r="259" spans="2:57" hidden="1">
      <c r="B259" s="40"/>
      <c r="C259" s="41" t="s">
        <v>8</v>
      </c>
      <c r="D259" s="41" t="s">
        <v>466</v>
      </c>
      <c r="E259" s="41" t="s">
        <v>131</v>
      </c>
      <c r="F259" s="64" t="s">
        <v>373</v>
      </c>
      <c r="G259" s="44"/>
      <c r="H259" s="101"/>
      <c r="I259" s="45"/>
      <c r="J259" s="36"/>
      <c r="K259" s="102">
        <f t="shared" ca="1" si="45"/>
        <v>2024</v>
      </c>
      <c r="L259" s="36"/>
      <c r="M259" s="37" t="str">
        <f t="shared" si="46"/>
        <v>N/A</v>
      </c>
      <c r="N259" s="48">
        <v>2</v>
      </c>
      <c r="O259" s="45">
        <v>1</v>
      </c>
      <c r="P259" s="45">
        <v>1</v>
      </c>
      <c r="Q259" s="19">
        <f t="shared" si="37"/>
        <v>2.2000000000000002</v>
      </c>
      <c r="R259" s="40">
        <v>1</v>
      </c>
      <c r="S259" s="51" t="s">
        <v>262</v>
      </c>
      <c r="T259" s="52">
        <v>500</v>
      </c>
      <c r="U259" s="103">
        <f t="shared" si="38"/>
        <v>500</v>
      </c>
      <c r="V259" s="68" t="s">
        <v>222</v>
      </c>
      <c r="W259" s="67" t="s">
        <v>179</v>
      </c>
      <c r="X259" s="40">
        <v>2028</v>
      </c>
      <c r="Y259" s="53"/>
      <c r="Z259" s="54" t="str">
        <f t="shared" si="48"/>
        <v/>
      </c>
      <c r="AA259" s="116" t="str">
        <f t="shared" si="48"/>
        <v/>
      </c>
      <c r="AB259" s="116" t="str">
        <f t="shared" si="48"/>
        <v/>
      </c>
      <c r="AC259" s="116" t="str">
        <f t="shared" si="48"/>
        <v/>
      </c>
      <c r="AD259" s="116">
        <f t="shared" si="48"/>
        <v>500</v>
      </c>
      <c r="AE259" s="116" t="str">
        <f t="shared" si="48"/>
        <v/>
      </c>
      <c r="AF259" s="119" t="str">
        <f t="shared" si="48"/>
        <v/>
      </c>
      <c r="AG259" s="119" t="str">
        <f t="shared" si="48"/>
        <v/>
      </c>
      <c r="AH259" s="119" t="str">
        <f t="shared" si="48"/>
        <v/>
      </c>
      <c r="AI259" s="119" t="str">
        <f t="shared" si="48"/>
        <v/>
      </c>
      <c r="AJ259" s="119" t="str">
        <f t="shared" si="48"/>
        <v/>
      </c>
      <c r="AK259" s="120" t="str">
        <f t="shared" si="48"/>
        <v/>
      </c>
      <c r="AL259" s="65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60"/>
      <c r="AZ259" s="60"/>
      <c r="BA259" s="60"/>
      <c r="BB259" s="60"/>
      <c r="BC259" s="60"/>
      <c r="BD259" s="60"/>
      <c r="BE259" s="60"/>
    </row>
    <row r="260" spans="2:57" hidden="1">
      <c r="B260" s="40"/>
      <c r="C260" s="41" t="s">
        <v>4</v>
      </c>
      <c r="D260" s="41" t="s">
        <v>110</v>
      </c>
      <c r="E260" s="41" t="s">
        <v>100</v>
      </c>
      <c r="F260" s="64" t="s">
        <v>328</v>
      </c>
      <c r="G260" s="44"/>
      <c r="H260" s="101"/>
      <c r="I260" s="45"/>
      <c r="J260" s="36"/>
      <c r="K260" s="102">
        <f t="shared" ca="1" si="45"/>
        <v>2024</v>
      </c>
      <c r="L260" s="36"/>
      <c r="M260" s="37" t="str">
        <f t="shared" si="46"/>
        <v>N/A</v>
      </c>
      <c r="N260" s="48">
        <v>1</v>
      </c>
      <c r="O260" s="45">
        <v>1</v>
      </c>
      <c r="P260" s="45">
        <v>5</v>
      </c>
      <c r="Q260" s="18">
        <f t="shared" ref="Q260:Q293" si="49">N260*O260*(1+P260*0.1)</f>
        <v>1.5</v>
      </c>
      <c r="R260" s="40">
        <v>1</v>
      </c>
      <c r="S260" s="51" t="s">
        <v>154</v>
      </c>
      <c r="T260" s="52">
        <v>750</v>
      </c>
      <c r="U260" s="103">
        <f t="shared" ref="U260:U293" si="50">+T260*R260</f>
        <v>750</v>
      </c>
      <c r="V260" s="68" t="s">
        <v>222</v>
      </c>
      <c r="W260" s="67" t="s">
        <v>179</v>
      </c>
      <c r="X260" s="40">
        <v>2025</v>
      </c>
      <c r="Y260" s="53"/>
      <c r="Z260" s="54" t="str">
        <f t="shared" si="48"/>
        <v/>
      </c>
      <c r="AA260" s="116">
        <f t="shared" si="48"/>
        <v>750</v>
      </c>
      <c r="AB260" s="116" t="str">
        <f t="shared" si="48"/>
        <v/>
      </c>
      <c r="AC260" s="116" t="str">
        <f t="shared" si="48"/>
        <v/>
      </c>
      <c r="AD260" s="116" t="str">
        <f t="shared" si="48"/>
        <v/>
      </c>
      <c r="AE260" s="116" t="str">
        <f t="shared" si="48"/>
        <v/>
      </c>
      <c r="AF260" s="119" t="str">
        <f t="shared" si="48"/>
        <v/>
      </c>
      <c r="AG260" s="119" t="str">
        <f t="shared" si="48"/>
        <v/>
      </c>
      <c r="AH260" s="119" t="str">
        <f t="shared" si="48"/>
        <v/>
      </c>
      <c r="AI260" s="119" t="str">
        <f t="shared" si="48"/>
        <v/>
      </c>
      <c r="AJ260" s="119" t="str">
        <f t="shared" si="48"/>
        <v/>
      </c>
      <c r="AK260" s="120" t="str">
        <f t="shared" si="48"/>
        <v/>
      </c>
      <c r="AL260" s="65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60"/>
      <c r="AZ260" s="60"/>
      <c r="BA260" s="60"/>
      <c r="BB260" s="60"/>
      <c r="BC260" s="60"/>
      <c r="BD260" s="60"/>
      <c r="BE260" s="60"/>
    </row>
    <row r="261" spans="2:57" hidden="1">
      <c r="B261" s="40"/>
      <c r="C261" s="41" t="s">
        <v>1</v>
      </c>
      <c r="D261" s="41" t="s">
        <v>99</v>
      </c>
      <c r="E261" s="41" t="s">
        <v>171</v>
      </c>
      <c r="F261" s="64" t="s">
        <v>174</v>
      </c>
      <c r="G261" s="42"/>
      <c r="H261" s="101" t="s">
        <v>477</v>
      </c>
      <c r="I261" s="43"/>
      <c r="J261" s="36"/>
      <c r="K261" s="102">
        <f t="shared" ca="1" si="45"/>
        <v>2024</v>
      </c>
      <c r="L261" s="36"/>
      <c r="M261" s="37" t="str">
        <f t="shared" si="46"/>
        <v>N/A</v>
      </c>
      <c r="N261" s="48">
        <v>1</v>
      </c>
      <c r="O261" s="45">
        <v>1</v>
      </c>
      <c r="P261" s="45">
        <v>4</v>
      </c>
      <c r="Q261" s="18">
        <f t="shared" si="49"/>
        <v>1.4</v>
      </c>
      <c r="R261" s="40">
        <v>1</v>
      </c>
      <c r="S261" s="51" t="s">
        <v>154</v>
      </c>
      <c r="T261" s="52">
        <v>5000</v>
      </c>
      <c r="U261" s="103">
        <f t="shared" si="50"/>
        <v>5000</v>
      </c>
      <c r="V261" s="68" t="s">
        <v>222</v>
      </c>
      <c r="W261" s="67" t="s">
        <v>179</v>
      </c>
      <c r="X261" s="40">
        <v>2032</v>
      </c>
      <c r="Y261" s="53"/>
      <c r="Z261" s="54" t="str">
        <f t="shared" si="48"/>
        <v/>
      </c>
      <c r="AA261" s="116" t="str">
        <f t="shared" si="48"/>
        <v/>
      </c>
      <c r="AB261" s="116" t="str">
        <f t="shared" si="48"/>
        <v/>
      </c>
      <c r="AC261" s="116" t="str">
        <f t="shared" si="48"/>
        <v/>
      </c>
      <c r="AD261" s="116" t="str">
        <f t="shared" si="48"/>
        <v/>
      </c>
      <c r="AE261" s="116" t="str">
        <f t="shared" si="48"/>
        <v/>
      </c>
      <c r="AF261" s="119" t="str">
        <f t="shared" si="48"/>
        <v/>
      </c>
      <c r="AG261" s="119" t="str">
        <f t="shared" si="48"/>
        <v/>
      </c>
      <c r="AH261" s="119">
        <f t="shared" si="48"/>
        <v>5000</v>
      </c>
      <c r="AI261" s="119" t="str">
        <f t="shared" si="48"/>
        <v/>
      </c>
      <c r="AJ261" s="119" t="str">
        <f t="shared" si="48"/>
        <v/>
      </c>
      <c r="AK261" s="120" t="str">
        <f t="shared" si="48"/>
        <v/>
      </c>
      <c r="AL261" s="65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60"/>
      <c r="AZ261" s="60"/>
      <c r="BA261" s="60"/>
      <c r="BB261" s="60"/>
      <c r="BC261" s="60"/>
      <c r="BD261" s="60"/>
      <c r="BE261" s="60"/>
    </row>
    <row r="262" spans="2:57" ht="30" hidden="1">
      <c r="B262" s="40"/>
      <c r="C262" s="41" t="s">
        <v>8</v>
      </c>
      <c r="D262" s="41" t="s">
        <v>110</v>
      </c>
      <c r="E262" s="41" t="s">
        <v>100</v>
      </c>
      <c r="F262" s="64" t="s">
        <v>398</v>
      </c>
      <c r="G262" s="44"/>
      <c r="H262" s="101" t="s">
        <v>509</v>
      </c>
      <c r="I262" s="45"/>
      <c r="J262" s="36"/>
      <c r="K262" s="102">
        <f t="shared" ca="1" si="45"/>
        <v>2024</v>
      </c>
      <c r="L262" s="36"/>
      <c r="M262" s="37" t="str">
        <f t="shared" si="46"/>
        <v>N/A</v>
      </c>
      <c r="N262" s="48">
        <v>1</v>
      </c>
      <c r="O262" s="45">
        <v>1</v>
      </c>
      <c r="P262" s="45">
        <v>4</v>
      </c>
      <c r="Q262" s="19">
        <f t="shared" si="49"/>
        <v>1.4</v>
      </c>
      <c r="R262" s="40">
        <v>1</v>
      </c>
      <c r="S262" s="51" t="s">
        <v>262</v>
      </c>
      <c r="T262" s="52">
        <v>3000</v>
      </c>
      <c r="U262" s="103">
        <f t="shared" si="50"/>
        <v>3000</v>
      </c>
      <c r="V262" s="68" t="s">
        <v>222</v>
      </c>
      <c r="W262" s="67" t="s">
        <v>179</v>
      </c>
      <c r="X262" s="40">
        <v>2024</v>
      </c>
      <c r="Y262" s="53"/>
      <c r="Z262" s="54">
        <f t="shared" si="48"/>
        <v>3000</v>
      </c>
      <c r="AA262" s="116" t="str">
        <f t="shared" si="48"/>
        <v/>
      </c>
      <c r="AB262" s="116" t="str">
        <f t="shared" si="48"/>
        <v/>
      </c>
      <c r="AC262" s="116" t="str">
        <f t="shared" si="48"/>
        <v/>
      </c>
      <c r="AD262" s="116" t="str">
        <f t="shared" si="48"/>
        <v/>
      </c>
      <c r="AE262" s="116" t="str">
        <f t="shared" si="48"/>
        <v/>
      </c>
      <c r="AF262" s="119" t="str">
        <f t="shared" si="48"/>
        <v/>
      </c>
      <c r="AG262" s="119" t="str">
        <f t="shared" si="48"/>
        <v/>
      </c>
      <c r="AH262" s="119" t="str">
        <f t="shared" si="48"/>
        <v/>
      </c>
      <c r="AI262" s="119" t="str">
        <f t="shared" si="48"/>
        <v/>
      </c>
      <c r="AJ262" s="119" t="str">
        <f t="shared" si="48"/>
        <v/>
      </c>
      <c r="AK262" s="120" t="str">
        <f t="shared" si="48"/>
        <v/>
      </c>
      <c r="AL262" s="65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  <c r="BB262" s="60"/>
      <c r="BC262" s="60"/>
      <c r="BD262" s="60"/>
      <c r="BE262" s="60"/>
    </row>
    <row r="263" spans="2:57">
      <c r="B263" s="40"/>
      <c r="C263" s="41" t="s">
        <v>7</v>
      </c>
      <c r="D263" s="41" t="s">
        <v>99</v>
      </c>
      <c r="E263" s="41" t="s">
        <v>116</v>
      </c>
      <c r="F263" s="64" t="s">
        <v>384</v>
      </c>
      <c r="G263" s="42"/>
      <c r="H263" s="101" t="s">
        <v>491</v>
      </c>
      <c r="I263" s="43"/>
      <c r="J263" s="36"/>
      <c r="K263" s="102">
        <f t="shared" ca="1" si="45"/>
        <v>2024</v>
      </c>
      <c r="L263" s="36"/>
      <c r="M263" s="37" t="str">
        <f t="shared" si="46"/>
        <v>N/A</v>
      </c>
      <c r="N263" s="48">
        <v>1</v>
      </c>
      <c r="O263" s="45">
        <v>1</v>
      </c>
      <c r="P263" s="45">
        <v>3</v>
      </c>
      <c r="Q263" s="18">
        <f t="shared" si="49"/>
        <v>1.3</v>
      </c>
      <c r="R263" s="40">
        <v>1</v>
      </c>
      <c r="S263" s="51" t="s">
        <v>262</v>
      </c>
      <c r="T263" s="52">
        <v>12000</v>
      </c>
      <c r="U263" s="103">
        <f t="shared" si="50"/>
        <v>12000</v>
      </c>
      <c r="V263" s="68" t="s">
        <v>222</v>
      </c>
      <c r="W263" s="67" t="s">
        <v>179</v>
      </c>
      <c r="X263" s="40">
        <v>2027</v>
      </c>
      <c r="Y263" s="53"/>
      <c r="Z263" s="54" t="str">
        <f t="shared" si="48"/>
        <v/>
      </c>
      <c r="AA263" s="116" t="str">
        <f t="shared" si="48"/>
        <v/>
      </c>
      <c r="AB263" s="116" t="str">
        <f t="shared" si="48"/>
        <v/>
      </c>
      <c r="AC263" s="116">
        <f t="shared" si="48"/>
        <v>12000</v>
      </c>
      <c r="AD263" s="116" t="str">
        <f t="shared" si="48"/>
        <v/>
      </c>
      <c r="AE263" s="116" t="str">
        <f t="shared" si="48"/>
        <v/>
      </c>
      <c r="AF263" s="119" t="str">
        <f t="shared" si="48"/>
        <v/>
      </c>
      <c r="AG263" s="119" t="str">
        <f t="shared" si="48"/>
        <v/>
      </c>
      <c r="AH263" s="119" t="str">
        <f t="shared" si="48"/>
        <v/>
      </c>
      <c r="AI263" s="119" t="str">
        <f t="shared" si="48"/>
        <v/>
      </c>
      <c r="AJ263" s="119" t="str">
        <f t="shared" si="48"/>
        <v/>
      </c>
      <c r="AK263" s="120" t="str">
        <f t="shared" si="48"/>
        <v/>
      </c>
      <c r="AL263" s="65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60"/>
      <c r="AZ263" s="60"/>
      <c r="BA263" s="60"/>
      <c r="BB263" s="60"/>
      <c r="BC263" s="60"/>
      <c r="BD263" s="60"/>
      <c r="BE263" s="60"/>
    </row>
    <row r="264" spans="2:57" hidden="1">
      <c r="B264" s="40"/>
      <c r="C264" s="41" t="s">
        <v>1</v>
      </c>
      <c r="D264" s="41" t="s">
        <v>99</v>
      </c>
      <c r="E264" s="41" t="s">
        <v>115</v>
      </c>
      <c r="F264" s="64" t="s">
        <v>180</v>
      </c>
      <c r="G264" s="42"/>
      <c r="H264" s="101"/>
      <c r="I264" s="43"/>
      <c r="J264" s="36"/>
      <c r="K264" s="102">
        <f t="shared" ca="1" si="45"/>
        <v>2024</v>
      </c>
      <c r="L264" s="36"/>
      <c r="M264" s="37" t="str">
        <f t="shared" si="46"/>
        <v>N/A</v>
      </c>
      <c r="N264" s="48">
        <v>1</v>
      </c>
      <c r="O264" s="45">
        <v>1</v>
      </c>
      <c r="P264" s="45">
        <v>3</v>
      </c>
      <c r="Q264" s="18">
        <f t="shared" si="49"/>
        <v>1.3</v>
      </c>
      <c r="R264" s="40">
        <v>1</v>
      </c>
      <c r="S264" s="51" t="s">
        <v>154</v>
      </c>
      <c r="T264" s="52">
        <v>3000</v>
      </c>
      <c r="U264" s="103">
        <f t="shared" si="50"/>
        <v>3000</v>
      </c>
      <c r="V264" s="68" t="s">
        <v>222</v>
      </c>
      <c r="W264" s="67" t="s">
        <v>179</v>
      </c>
      <c r="X264" s="40">
        <v>2031</v>
      </c>
      <c r="Y264" s="53"/>
      <c r="Z264" s="54" t="str">
        <f t="shared" ref="Z264:AK273" si="51">IF($X264=Z$3,(IF($W264="YES","",+$U264)),"")</f>
        <v/>
      </c>
      <c r="AA264" s="116" t="str">
        <f t="shared" si="51"/>
        <v/>
      </c>
      <c r="AB264" s="116" t="str">
        <f t="shared" si="51"/>
        <v/>
      </c>
      <c r="AC264" s="116" t="str">
        <f t="shared" si="51"/>
        <v/>
      </c>
      <c r="AD264" s="116" t="str">
        <f t="shared" si="51"/>
        <v/>
      </c>
      <c r="AE264" s="116" t="str">
        <f t="shared" si="51"/>
        <v/>
      </c>
      <c r="AF264" s="119" t="str">
        <f t="shared" si="51"/>
        <v/>
      </c>
      <c r="AG264" s="119">
        <f t="shared" si="51"/>
        <v>3000</v>
      </c>
      <c r="AH264" s="119" t="str">
        <f t="shared" si="51"/>
        <v/>
      </c>
      <c r="AI264" s="119" t="str">
        <f t="shared" si="51"/>
        <v/>
      </c>
      <c r="AJ264" s="119" t="str">
        <f t="shared" si="51"/>
        <v/>
      </c>
      <c r="AK264" s="120" t="str">
        <f t="shared" si="51"/>
        <v/>
      </c>
      <c r="AL264" s="65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60"/>
      <c r="AZ264" s="60"/>
      <c r="BA264" s="60"/>
      <c r="BB264" s="60"/>
      <c r="BC264" s="60"/>
      <c r="BD264" s="60"/>
      <c r="BE264" s="60"/>
    </row>
    <row r="265" spans="2:57" hidden="1">
      <c r="B265" s="40"/>
      <c r="C265" s="41" t="s">
        <v>0</v>
      </c>
      <c r="D265" s="41" t="s">
        <v>108</v>
      </c>
      <c r="E265" s="41" t="s">
        <v>109</v>
      </c>
      <c r="F265" s="64" t="s">
        <v>416</v>
      </c>
      <c r="G265" s="42"/>
      <c r="H265" s="101"/>
      <c r="I265" s="43"/>
      <c r="J265" s="36"/>
      <c r="K265" s="102">
        <f t="shared" ca="1" si="45"/>
        <v>2024</v>
      </c>
      <c r="L265" s="36"/>
      <c r="M265" s="37" t="str">
        <f t="shared" si="46"/>
        <v>N/A</v>
      </c>
      <c r="N265" s="48">
        <v>1</v>
      </c>
      <c r="O265" s="45">
        <v>1</v>
      </c>
      <c r="P265" s="45">
        <v>3</v>
      </c>
      <c r="Q265" s="18">
        <f t="shared" si="49"/>
        <v>1.3</v>
      </c>
      <c r="R265" s="40">
        <v>1</v>
      </c>
      <c r="S265" s="51" t="s">
        <v>262</v>
      </c>
      <c r="T265" s="52">
        <v>1000</v>
      </c>
      <c r="U265" s="103">
        <f t="shared" si="50"/>
        <v>1000</v>
      </c>
      <c r="V265" s="68" t="s">
        <v>222</v>
      </c>
      <c r="W265" s="67" t="s">
        <v>179</v>
      </c>
      <c r="X265" s="40">
        <v>2024</v>
      </c>
      <c r="Y265" s="53"/>
      <c r="Z265" s="54">
        <f t="shared" si="51"/>
        <v>1000</v>
      </c>
      <c r="AA265" s="116" t="str">
        <f t="shared" si="51"/>
        <v/>
      </c>
      <c r="AB265" s="116" t="str">
        <f t="shared" si="51"/>
        <v/>
      </c>
      <c r="AC265" s="116" t="str">
        <f t="shared" si="51"/>
        <v/>
      </c>
      <c r="AD265" s="116" t="str">
        <f t="shared" si="51"/>
        <v/>
      </c>
      <c r="AE265" s="116" t="str">
        <f t="shared" si="51"/>
        <v/>
      </c>
      <c r="AF265" s="119" t="str">
        <f t="shared" si="51"/>
        <v/>
      </c>
      <c r="AG265" s="119" t="str">
        <f t="shared" si="51"/>
        <v/>
      </c>
      <c r="AH265" s="119" t="str">
        <f t="shared" si="51"/>
        <v/>
      </c>
      <c r="AI265" s="119" t="str">
        <f t="shared" si="51"/>
        <v/>
      </c>
      <c r="AJ265" s="119" t="str">
        <f t="shared" si="51"/>
        <v/>
      </c>
      <c r="AK265" s="120" t="str">
        <f t="shared" si="51"/>
        <v/>
      </c>
      <c r="AL265" s="65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60"/>
      <c r="AZ265" s="60"/>
      <c r="BA265" s="60"/>
      <c r="BB265" s="60"/>
      <c r="BC265" s="60"/>
      <c r="BD265" s="60"/>
      <c r="BE265" s="60"/>
    </row>
    <row r="266" spans="2:57" hidden="1">
      <c r="B266" s="40"/>
      <c r="C266" s="41" t="s">
        <v>9</v>
      </c>
      <c r="D266" s="41" t="s">
        <v>99</v>
      </c>
      <c r="E266" s="41" t="s">
        <v>119</v>
      </c>
      <c r="F266" s="64" t="s">
        <v>409</v>
      </c>
      <c r="G266" s="44"/>
      <c r="H266" s="101" t="s">
        <v>564</v>
      </c>
      <c r="I266" s="45"/>
      <c r="J266" s="36"/>
      <c r="K266" s="102">
        <f t="shared" ca="1" si="45"/>
        <v>2024</v>
      </c>
      <c r="L266" s="36"/>
      <c r="M266" s="37" t="str">
        <f t="shared" si="46"/>
        <v>N/A</v>
      </c>
      <c r="N266" s="48">
        <v>1</v>
      </c>
      <c r="O266" s="45">
        <v>1</v>
      </c>
      <c r="P266" s="45">
        <v>2</v>
      </c>
      <c r="Q266" s="18">
        <f t="shared" si="49"/>
        <v>1.2</v>
      </c>
      <c r="R266" s="40">
        <v>1</v>
      </c>
      <c r="S266" s="51" t="s">
        <v>262</v>
      </c>
      <c r="T266" s="52">
        <v>7500</v>
      </c>
      <c r="U266" s="103">
        <f t="shared" si="50"/>
        <v>7500</v>
      </c>
      <c r="V266" s="68" t="s">
        <v>222</v>
      </c>
      <c r="W266" s="67" t="s">
        <v>179</v>
      </c>
      <c r="X266" s="40">
        <v>2026</v>
      </c>
      <c r="Y266" s="53"/>
      <c r="Z266" s="54" t="str">
        <f t="shared" si="51"/>
        <v/>
      </c>
      <c r="AA266" s="116" t="str">
        <f t="shared" si="51"/>
        <v/>
      </c>
      <c r="AB266" s="116">
        <f t="shared" si="51"/>
        <v>7500</v>
      </c>
      <c r="AC266" s="116" t="str">
        <f t="shared" si="51"/>
        <v/>
      </c>
      <c r="AD266" s="116" t="str">
        <f t="shared" si="51"/>
        <v/>
      </c>
      <c r="AE266" s="116" t="str">
        <f t="shared" si="51"/>
        <v/>
      </c>
      <c r="AF266" s="119" t="str">
        <f t="shared" si="51"/>
        <v/>
      </c>
      <c r="AG266" s="119" t="str">
        <f t="shared" si="51"/>
        <v/>
      </c>
      <c r="AH266" s="119" t="str">
        <f t="shared" si="51"/>
        <v/>
      </c>
      <c r="AI266" s="119" t="str">
        <f t="shared" si="51"/>
        <v/>
      </c>
      <c r="AJ266" s="119" t="str">
        <f t="shared" si="51"/>
        <v/>
      </c>
      <c r="AK266" s="120" t="str">
        <f t="shared" si="51"/>
        <v/>
      </c>
      <c r="AL266" s="65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</row>
    <row r="267" spans="2:57">
      <c r="B267" s="40"/>
      <c r="C267" s="41" t="s">
        <v>7</v>
      </c>
      <c r="D267" s="41" t="s">
        <v>99</v>
      </c>
      <c r="E267" s="41" t="s">
        <v>119</v>
      </c>
      <c r="F267" s="64" t="s">
        <v>360</v>
      </c>
      <c r="G267" s="44"/>
      <c r="H267" s="101"/>
      <c r="I267" s="45"/>
      <c r="J267" s="36"/>
      <c r="K267" s="102">
        <f t="shared" ca="1" si="45"/>
        <v>2024</v>
      </c>
      <c r="L267" s="36"/>
      <c r="M267" s="37" t="str">
        <f t="shared" si="46"/>
        <v>N/A</v>
      </c>
      <c r="N267" s="48">
        <v>1</v>
      </c>
      <c r="O267" s="45">
        <v>1</v>
      </c>
      <c r="P267" s="45">
        <v>2</v>
      </c>
      <c r="Q267" s="18">
        <f t="shared" si="49"/>
        <v>1.2</v>
      </c>
      <c r="R267" s="40">
        <v>1</v>
      </c>
      <c r="S267" s="51" t="s">
        <v>262</v>
      </c>
      <c r="T267" s="52">
        <v>7500</v>
      </c>
      <c r="U267" s="103">
        <f t="shared" si="50"/>
        <v>7500</v>
      </c>
      <c r="V267" s="68" t="s">
        <v>222</v>
      </c>
      <c r="W267" s="67" t="s">
        <v>179</v>
      </c>
      <c r="X267" s="40">
        <v>2026</v>
      </c>
      <c r="Y267" s="53"/>
      <c r="Z267" s="54" t="str">
        <f t="shared" si="51"/>
        <v/>
      </c>
      <c r="AA267" s="116" t="str">
        <f t="shared" si="51"/>
        <v/>
      </c>
      <c r="AB267" s="116">
        <f t="shared" si="51"/>
        <v>7500</v>
      </c>
      <c r="AC267" s="116" t="str">
        <f t="shared" si="51"/>
        <v/>
      </c>
      <c r="AD267" s="116" t="str">
        <f t="shared" si="51"/>
        <v/>
      </c>
      <c r="AE267" s="116" t="str">
        <f t="shared" si="51"/>
        <v/>
      </c>
      <c r="AF267" s="119" t="str">
        <f t="shared" si="51"/>
        <v/>
      </c>
      <c r="AG267" s="119" t="str">
        <f t="shared" si="51"/>
        <v/>
      </c>
      <c r="AH267" s="119" t="str">
        <f t="shared" si="51"/>
        <v/>
      </c>
      <c r="AI267" s="119" t="str">
        <f t="shared" si="51"/>
        <v/>
      </c>
      <c r="AJ267" s="119" t="str">
        <f t="shared" si="51"/>
        <v/>
      </c>
      <c r="AK267" s="120" t="str">
        <f t="shared" si="51"/>
        <v/>
      </c>
      <c r="AL267" s="65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</row>
    <row r="268" spans="2:57" hidden="1">
      <c r="B268" s="40"/>
      <c r="C268" s="41" t="s">
        <v>1</v>
      </c>
      <c r="D268" s="41" t="s">
        <v>110</v>
      </c>
      <c r="E268" s="41" t="s">
        <v>101</v>
      </c>
      <c r="F268" s="64" t="s">
        <v>194</v>
      </c>
      <c r="G268" s="42"/>
      <c r="H268" s="101"/>
      <c r="I268" s="43"/>
      <c r="J268" s="36"/>
      <c r="K268" s="102">
        <f t="shared" ref="K268:K293" ca="1" si="52">YEAR(TODAY())-J268</f>
        <v>2024</v>
      </c>
      <c r="L268" s="36"/>
      <c r="M268" s="37" t="str">
        <f t="shared" si="46"/>
        <v>N/A</v>
      </c>
      <c r="N268" s="48">
        <v>1</v>
      </c>
      <c r="O268" s="45">
        <v>1</v>
      </c>
      <c r="P268" s="45">
        <v>2</v>
      </c>
      <c r="Q268" s="18">
        <f t="shared" si="49"/>
        <v>1.2</v>
      </c>
      <c r="R268" s="40">
        <v>1</v>
      </c>
      <c r="S268" s="51" t="s">
        <v>154</v>
      </c>
      <c r="T268" s="52">
        <v>100</v>
      </c>
      <c r="U268" s="103">
        <f t="shared" si="50"/>
        <v>100</v>
      </c>
      <c r="V268" s="68" t="s">
        <v>222</v>
      </c>
      <c r="W268" s="67" t="s">
        <v>179</v>
      </c>
      <c r="X268" s="40">
        <v>2025</v>
      </c>
      <c r="Y268" s="53"/>
      <c r="Z268" s="54" t="str">
        <f t="shared" si="51"/>
        <v/>
      </c>
      <c r="AA268" s="116">
        <f t="shared" si="51"/>
        <v>100</v>
      </c>
      <c r="AB268" s="116" t="str">
        <f t="shared" si="51"/>
        <v/>
      </c>
      <c r="AC268" s="116" t="str">
        <f t="shared" si="51"/>
        <v/>
      </c>
      <c r="AD268" s="116" t="str">
        <f t="shared" si="51"/>
        <v/>
      </c>
      <c r="AE268" s="116" t="str">
        <f t="shared" si="51"/>
        <v/>
      </c>
      <c r="AF268" s="119" t="str">
        <f t="shared" si="51"/>
        <v/>
      </c>
      <c r="AG268" s="119" t="str">
        <f t="shared" si="51"/>
        <v/>
      </c>
      <c r="AH268" s="119" t="str">
        <f t="shared" si="51"/>
        <v/>
      </c>
      <c r="AI268" s="119" t="str">
        <f t="shared" si="51"/>
        <v/>
      </c>
      <c r="AJ268" s="119" t="str">
        <f t="shared" si="51"/>
        <v/>
      </c>
      <c r="AK268" s="120" t="str">
        <f t="shared" si="51"/>
        <v/>
      </c>
      <c r="AL268" s="65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</row>
    <row r="269" spans="2:57" hidden="1">
      <c r="B269" s="40"/>
      <c r="C269" s="41" t="s">
        <v>8</v>
      </c>
      <c r="D269" s="41" t="s">
        <v>99</v>
      </c>
      <c r="E269" s="41" t="s">
        <v>171</v>
      </c>
      <c r="F269" s="64" t="s">
        <v>406</v>
      </c>
      <c r="G269" s="44"/>
      <c r="H269" s="101"/>
      <c r="I269" s="45"/>
      <c r="J269" s="36"/>
      <c r="K269" s="102">
        <f t="shared" ca="1" si="52"/>
        <v>2024</v>
      </c>
      <c r="L269" s="36"/>
      <c r="M269" s="37" t="str">
        <f t="shared" si="46"/>
        <v>N/A</v>
      </c>
      <c r="N269" s="48">
        <v>1</v>
      </c>
      <c r="O269" s="45">
        <v>1</v>
      </c>
      <c r="P269" s="45">
        <v>1</v>
      </c>
      <c r="Q269" s="19">
        <f t="shared" si="49"/>
        <v>1.1000000000000001</v>
      </c>
      <c r="R269" s="40">
        <v>1</v>
      </c>
      <c r="S269" s="51" t="s">
        <v>262</v>
      </c>
      <c r="T269" s="52">
        <v>30000</v>
      </c>
      <c r="U269" s="103">
        <f t="shared" si="50"/>
        <v>30000</v>
      </c>
      <c r="V269" s="68" t="s">
        <v>222</v>
      </c>
      <c r="W269" s="67" t="s">
        <v>179</v>
      </c>
      <c r="X269" s="40">
        <v>2026</v>
      </c>
      <c r="Y269" s="53"/>
      <c r="Z269" s="54" t="str">
        <f t="shared" si="51"/>
        <v/>
      </c>
      <c r="AA269" s="116" t="str">
        <f t="shared" si="51"/>
        <v/>
      </c>
      <c r="AB269" s="116">
        <f t="shared" si="51"/>
        <v>30000</v>
      </c>
      <c r="AC269" s="116" t="str">
        <f t="shared" si="51"/>
        <v/>
      </c>
      <c r="AD269" s="116" t="str">
        <f t="shared" si="51"/>
        <v/>
      </c>
      <c r="AE269" s="116" t="str">
        <f t="shared" si="51"/>
        <v/>
      </c>
      <c r="AF269" s="119" t="str">
        <f t="shared" si="51"/>
        <v/>
      </c>
      <c r="AG269" s="119" t="str">
        <f t="shared" si="51"/>
        <v/>
      </c>
      <c r="AH269" s="119" t="str">
        <f t="shared" si="51"/>
        <v/>
      </c>
      <c r="AI269" s="119" t="str">
        <f t="shared" si="51"/>
        <v/>
      </c>
      <c r="AJ269" s="119" t="str">
        <f t="shared" si="51"/>
        <v/>
      </c>
      <c r="AK269" s="120" t="str">
        <f t="shared" si="51"/>
        <v/>
      </c>
      <c r="AL269" s="65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</row>
    <row r="270" spans="2:57" ht="30">
      <c r="B270" s="40"/>
      <c r="C270" s="41" t="s">
        <v>7</v>
      </c>
      <c r="D270" s="41" t="s">
        <v>110</v>
      </c>
      <c r="E270" s="41" t="s">
        <v>138</v>
      </c>
      <c r="F270" s="64" t="s">
        <v>365</v>
      </c>
      <c r="G270" s="44"/>
      <c r="H270" s="101"/>
      <c r="I270" s="45"/>
      <c r="J270" s="36"/>
      <c r="K270" s="102">
        <f t="shared" ca="1" si="52"/>
        <v>2024</v>
      </c>
      <c r="L270" s="36"/>
      <c r="M270" s="37" t="str">
        <f t="shared" si="46"/>
        <v>N/A</v>
      </c>
      <c r="N270" s="48">
        <v>1</v>
      </c>
      <c r="O270" s="45">
        <v>1</v>
      </c>
      <c r="P270" s="45">
        <v>1</v>
      </c>
      <c r="Q270" s="19">
        <f t="shared" si="49"/>
        <v>1.1000000000000001</v>
      </c>
      <c r="R270" s="40">
        <v>1</v>
      </c>
      <c r="S270" s="51" t="s">
        <v>262</v>
      </c>
      <c r="T270" s="52">
        <v>25000</v>
      </c>
      <c r="U270" s="103">
        <f t="shared" si="50"/>
        <v>25000</v>
      </c>
      <c r="V270" s="68" t="s">
        <v>222</v>
      </c>
      <c r="W270" s="67" t="s">
        <v>179</v>
      </c>
      <c r="X270" s="40">
        <v>2030</v>
      </c>
      <c r="Y270" s="53"/>
      <c r="Z270" s="54" t="str">
        <f t="shared" si="51"/>
        <v/>
      </c>
      <c r="AA270" s="116" t="str">
        <f t="shared" si="51"/>
        <v/>
      </c>
      <c r="AB270" s="116" t="str">
        <f t="shared" si="51"/>
        <v/>
      </c>
      <c r="AC270" s="116" t="str">
        <f t="shared" si="51"/>
        <v/>
      </c>
      <c r="AD270" s="116" t="str">
        <f t="shared" si="51"/>
        <v/>
      </c>
      <c r="AE270" s="116" t="str">
        <f t="shared" si="51"/>
        <v/>
      </c>
      <c r="AF270" s="119">
        <f t="shared" si="51"/>
        <v>25000</v>
      </c>
      <c r="AG270" s="119" t="str">
        <f t="shared" si="51"/>
        <v/>
      </c>
      <c r="AH270" s="119" t="str">
        <f t="shared" si="51"/>
        <v/>
      </c>
      <c r="AI270" s="119" t="str">
        <f t="shared" si="51"/>
        <v/>
      </c>
      <c r="AJ270" s="119" t="str">
        <f t="shared" si="51"/>
        <v/>
      </c>
      <c r="AK270" s="120" t="str">
        <f t="shared" si="51"/>
        <v/>
      </c>
      <c r="AL270" s="65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</row>
    <row r="271" spans="2:57" ht="30" hidden="1">
      <c r="B271" s="40"/>
      <c r="C271" s="41" t="s">
        <v>1</v>
      </c>
      <c r="D271" s="41" t="s">
        <v>99</v>
      </c>
      <c r="E271" s="41" t="s">
        <v>138</v>
      </c>
      <c r="F271" s="64" t="s">
        <v>265</v>
      </c>
      <c r="G271" s="42"/>
      <c r="H271" s="101" t="s">
        <v>509</v>
      </c>
      <c r="I271" s="43"/>
      <c r="J271" s="36"/>
      <c r="K271" s="102">
        <f t="shared" ca="1" si="52"/>
        <v>2024</v>
      </c>
      <c r="L271" s="36"/>
      <c r="M271" s="37" t="str">
        <f t="shared" ref="M271:M293" si="53">IF(J271=0,"N/A",L271-K271)</f>
        <v>N/A</v>
      </c>
      <c r="N271" s="48">
        <v>1</v>
      </c>
      <c r="O271" s="45">
        <v>1</v>
      </c>
      <c r="P271" s="45">
        <v>1</v>
      </c>
      <c r="Q271" s="18">
        <f t="shared" si="49"/>
        <v>1.1000000000000001</v>
      </c>
      <c r="R271" s="40">
        <v>1</v>
      </c>
      <c r="S271" s="51" t="s">
        <v>154</v>
      </c>
      <c r="T271" s="52">
        <v>20000</v>
      </c>
      <c r="U271" s="103">
        <f t="shared" si="50"/>
        <v>20000</v>
      </c>
      <c r="V271" s="68" t="s">
        <v>222</v>
      </c>
      <c r="W271" s="67" t="s">
        <v>179</v>
      </c>
      <c r="X271" s="40">
        <v>2030</v>
      </c>
      <c r="Y271" s="53"/>
      <c r="Z271" s="54" t="str">
        <f t="shared" si="51"/>
        <v/>
      </c>
      <c r="AA271" s="116" t="str">
        <f t="shared" si="51"/>
        <v/>
      </c>
      <c r="AB271" s="116" t="str">
        <f t="shared" si="51"/>
        <v/>
      </c>
      <c r="AC271" s="116" t="str">
        <f t="shared" si="51"/>
        <v/>
      </c>
      <c r="AD271" s="116" t="str">
        <f t="shared" si="51"/>
        <v/>
      </c>
      <c r="AE271" s="116" t="str">
        <f t="shared" si="51"/>
        <v/>
      </c>
      <c r="AF271" s="119">
        <f t="shared" si="51"/>
        <v>20000</v>
      </c>
      <c r="AG271" s="119" t="str">
        <f t="shared" si="51"/>
        <v/>
      </c>
      <c r="AH271" s="119" t="str">
        <f t="shared" si="51"/>
        <v/>
      </c>
      <c r="AI271" s="119" t="str">
        <f t="shared" si="51"/>
        <v/>
      </c>
      <c r="AJ271" s="119" t="str">
        <f t="shared" si="51"/>
        <v/>
      </c>
      <c r="AK271" s="120" t="str">
        <f t="shared" si="51"/>
        <v/>
      </c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</row>
    <row r="272" spans="2:57" ht="30" hidden="1">
      <c r="B272" s="40"/>
      <c r="C272" s="41" t="s">
        <v>8</v>
      </c>
      <c r="D272" s="41" t="s">
        <v>110</v>
      </c>
      <c r="E272" s="41" t="s">
        <v>171</v>
      </c>
      <c r="F272" s="64" t="s">
        <v>404</v>
      </c>
      <c r="G272" s="44"/>
      <c r="H272" s="101"/>
      <c r="I272" s="45"/>
      <c r="J272" s="36"/>
      <c r="K272" s="102">
        <f t="shared" ca="1" si="52"/>
        <v>2024</v>
      </c>
      <c r="L272" s="36"/>
      <c r="M272" s="37" t="str">
        <f t="shared" si="53"/>
        <v>N/A</v>
      </c>
      <c r="N272" s="48">
        <v>1</v>
      </c>
      <c r="O272" s="45">
        <v>1</v>
      </c>
      <c r="P272" s="45">
        <v>1</v>
      </c>
      <c r="Q272" s="19">
        <f t="shared" si="49"/>
        <v>1.1000000000000001</v>
      </c>
      <c r="R272" s="40">
        <v>2</v>
      </c>
      <c r="S272" s="51" t="s">
        <v>262</v>
      </c>
      <c r="T272" s="52">
        <v>8500</v>
      </c>
      <c r="U272" s="103">
        <f t="shared" si="50"/>
        <v>17000</v>
      </c>
      <c r="V272" s="68" t="s">
        <v>222</v>
      </c>
      <c r="W272" s="67" t="s">
        <v>179</v>
      </c>
      <c r="X272" s="40">
        <v>2030</v>
      </c>
      <c r="Y272" s="53"/>
      <c r="Z272" s="54" t="str">
        <f t="shared" si="51"/>
        <v/>
      </c>
      <c r="AA272" s="116" t="str">
        <f t="shared" si="51"/>
        <v/>
      </c>
      <c r="AB272" s="116" t="str">
        <f t="shared" si="51"/>
        <v/>
      </c>
      <c r="AC272" s="116" t="str">
        <f t="shared" si="51"/>
        <v/>
      </c>
      <c r="AD272" s="116" t="str">
        <f t="shared" si="51"/>
        <v/>
      </c>
      <c r="AE272" s="116" t="str">
        <f t="shared" si="51"/>
        <v/>
      </c>
      <c r="AF272" s="119">
        <f t="shared" si="51"/>
        <v>17000</v>
      </c>
      <c r="AG272" s="119" t="str">
        <f t="shared" si="51"/>
        <v/>
      </c>
      <c r="AH272" s="119" t="str">
        <f t="shared" si="51"/>
        <v/>
      </c>
      <c r="AI272" s="119" t="str">
        <f t="shared" si="51"/>
        <v/>
      </c>
      <c r="AJ272" s="119" t="str">
        <f t="shared" si="51"/>
        <v/>
      </c>
      <c r="AK272" s="120" t="str">
        <f t="shared" si="51"/>
        <v/>
      </c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60"/>
      <c r="AZ272" s="60"/>
      <c r="BA272" s="60"/>
      <c r="BB272" s="60"/>
      <c r="BC272" s="60"/>
      <c r="BD272" s="60"/>
      <c r="BE272" s="60"/>
    </row>
    <row r="273" spans="2:57" ht="30" hidden="1">
      <c r="B273" s="40"/>
      <c r="C273" s="41" t="s">
        <v>8</v>
      </c>
      <c r="D273" s="41" t="s">
        <v>110</v>
      </c>
      <c r="E273" s="41" t="s">
        <v>101</v>
      </c>
      <c r="F273" s="64" t="s">
        <v>403</v>
      </c>
      <c r="G273" s="44"/>
      <c r="H273" s="101"/>
      <c r="I273" s="45"/>
      <c r="J273" s="36"/>
      <c r="K273" s="102">
        <f t="shared" ca="1" si="52"/>
        <v>2024</v>
      </c>
      <c r="L273" s="36"/>
      <c r="M273" s="37" t="str">
        <f t="shared" si="53"/>
        <v>N/A</v>
      </c>
      <c r="N273" s="48">
        <v>1</v>
      </c>
      <c r="O273" s="45">
        <v>1</v>
      </c>
      <c r="P273" s="45">
        <v>1</v>
      </c>
      <c r="Q273" s="19">
        <f t="shared" si="49"/>
        <v>1.1000000000000001</v>
      </c>
      <c r="R273" s="40">
        <v>1</v>
      </c>
      <c r="S273" s="51" t="s">
        <v>262</v>
      </c>
      <c r="T273" s="52">
        <v>15000</v>
      </c>
      <c r="U273" s="103">
        <f t="shared" si="50"/>
        <v>15000</v>
      </c>
      <c r="V273" s="68" t="s">
        <v>222</v>
      </c>
      <c r="W273" s="67" t="s">
        <v>179</v>
      </c>
      <c r="X273" s="40">
        <v>2030</v>
      </c>
      <c r="Y273" s="53"/>
      <c r="Z273" s="54" t="str">
        <f t="shared" si="51"/>
        <v/>
      </c>
      <c r="AA273" s="116" t="str">
        <f t="shared" si="51"/>
        <v/>
      </c>
      <c r="AB273" s="116" t="str">
        <f t="shared" si="51"/>
        <v/>
      </c>
      <c r="AC273" s="116" t="str">
        <f t="shared" si="51"/>
        <v/>
      </c>
      <c r="AD273" s="116" t="str">
        <f t="shared" si="51"/>
        <v/>
      </c>
      <c r="AE273" s="116" t="str">
        <f t="shared" si="51"/>
        <v/>
      </c>
      <c r="AF273" s="119">
        <f t="shared" si="51"/>
        <v>15000</v>
      </c>
      <c r="AG273" s="119" t="str">
        <f t="shared" si="51"/>
        <v/>
      </c>
      <c r="AH273" s="119" t="str">
        <f t="shared" si="51"/>
        <v/>
      </c>
      <c r="AI273" s="119" t="str">
        <f t="shared" si="51"/>
        <v/>
      </c>
      <c r="AJ273" s="119" t="str">
        <f t="shared" si="51"/>
        <v/>
      </c>
      <c r="AK273" s="120" t="str">
        <f t="shared" si="51"/>
        <v/>
      </c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</row>
    <row r="274" spans="2:57" hidden="1">
      <c r="B274" s="40"/>
      <c r="C274" s="41" t="s">
        <v>9</v>
      </c>
      <c r="D274" s="41" t="s">
        <v>103</v>
      </c>
      <c r="E274" s="41" t="s">
        <v>124</v>
      </c>
      <c r="F274" s="64" t="s">
        <v>289</v>
      </c>
      <c r="G274" s="44"/>
      <c r="H274" s="101" t="s">
        <v>563</v>
      </c>
      <c r="I274" s="45"/>
      <c r="J274" s="36"/>
      <c r="K274" s="102">
        <f t="shared" ca="1" si="52"/>
        <v>2024</v>
      </c>
      <c r="L274" s="36"/>
      <c r="M274" s="37" t="str">
        <f t="shared" si="53"/>
        <v>N/A</v>
      </c>
      <c r="N274" s="48">
        <v>1</v>
      </c>
      <c r="O274" s="45">
        <v>1</v>
      </c>
      <c r="P274" s="45">
        <v>1</v>
      </c>
      <c r="Q274" s="18">
        <f t="shared" si="49"/>
        <v>1.1000000000000001</v>
      </c>
      <c r="R274" s="40">
        <v>1</v>
      </c>
      <c r="S274" s="51" t="s">
        <v>154</v>
      </c>
      <c r="T274" s="52">
        <v>10000</v>
      </c>
      <c r="U274" s="103">
        <f t="shared" si="50"/>
        <v>10000</v>
      </c>
      <c r="V274" s="68" t="s">
        <v>222</v>
      </c>
      <c r="W274" s="67" t="s">
        <v>179</v>
      </c>
      <c r="X274" s="40">
        <v>2032</v>
      </c>
      <c r="Y274" s="53"/>
      <c r="Z274" s="54" t="str">
        <f t="shared" ref="Z274:AK283" si="54">IF($X274=Z$3,(IF($W274="YES","",+$U274)),"")</f>
        <v/>
      </c>
      <c r="AA274" s="116" t="str">
        <f t="shared" si="54"/>
        <v/>
      </c>
      <c r="AB274" s="116" t="str">
        <f t="shared" si="54"/>
        <v/>
      </c>
      <c r="AC274" s="116" t="str">
        <f t="shared" si="54"/>
        <v/>
      </c>
      <c r="AD274" s="116" t="str">
        <f t="shared" si="54"/>
        <v/>
      </c>
      <c r="AE274" s="116" t="str">
        <f t="shared" si="54"/>
        <v/>
      </c>
      <c r="AF274" s="119" t="str">
        <f t="shared" si="54"/>
        <v/>
      </c>
      <c r="AG274" s="119" t="str">
        <f t="shared" si="54"/>
        <v/>
      </c>
      <c r="AH274" s="119">
        <f t="shared" si="54"/>
        <v>10000</v>
      </c>
      <c r="AI274" s="119" t="str">
        <f t="shared" si="54"/>
        <v/>
      </c>
      <c r="AJ274" s="119" t="str">
        <f t="shared" si="54"/>
        <v/>
      </c>
      <c r="AK274" s="120" t="str">
        <f t="shared" si="54"/>
        <v/>
      </c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60"/>
      <c r="AZ274" s="60"/>
      <c r="BA274" s="60"/>
      <c r="BB274" s="60"/>
      <c r="BC274" s="60"/>
      <c r="BD274" s="60"/>
      <c r="BE274" s="60"/>
    </row>
    <row r="275" spans="2:57" hidden="1">
      <c r="B275" s="40"/>
      <c r="C275" s="41" t="s">
        <v>1</v>
      </c>
      <c r="D275" s="41" t="s">
        <v>110</v>
      </c>
      <c r="E275" s="41" t="s">
        <v>138</v>
      </c>
      <c r="F275" s="64" t="s">
        <v>317</v>
      </c>
      <c r="G275" s="42"/>
      <c r="H275" s="101"/>
      <c r="I275" s="43"/>
      <c r="J275" s="36"/>
      <c r="K275" s="102">
        <f t="shared" ca="1" si="52"/>
        <v>2024</v>
      </c>
      <c r="L275" s="36"/>
      <c r="M275" s="37" t="str">
        <f t="shared" si="53"/>
        <v>N/A</v>
      </c>
      <c r="N275" s="48">
        <v>1</v>
      </c>
      <c r="O275" s="45">
        <v>1</v>
      </c>
      <c r="P275" s="45">
        <v>1</v>
      </c>
      <c r="Q275" s="18">
        <f t="shared" si="49"/>
        <v>1.1000000000000001</v>
      </c>
      <c r="R275" s="40">
        <v>1</v>
      </c>
      <c r="S275" s="51" t="s">
        <v>154</v>
      </c>
      <c r="T275" s="52">
        <v>5000</v>
      </c>
      <c r="U275" s="103">
        <f t="shared" si="50"/>
        <v>5000</v>
      </c>
      <c r="V275" s="68" t="s">
        <v>222</v>
      </c>
      <c r="W275" s="67" t="s">
        <v>179</v>
      </c>
      <c r="X275" s="40">
        <v>2029</v>
      </c>
      <c r="Y275" s="53"/>
      <c r="Z275" s="54" t="str">
        <f t="shared" si="54"/>
        <v/>
      </c>
      <c r="AA275" s="116" t="str">
        <f t="shared" si="54"/>
        <v/>
      </c>
      <c r="AB275" s="116" t="str">
        <f t="shared" si="54"/>
        <v/>
      </c>
      <c r="AC275" s="116" t="str">
        <f t="shared" si="54"/>
        <v/>
      </c>
      <c r="AD275" s="116" t="str">
        <f t="shared" si="54"/>
        <v/>
      </c>
      <c r="AE275" s="116">
        <f t="shared" si="54"/>
        <v>5000</v>
      </c>
      <c r="AF275" s="119" t="str">
        <f t="shared" si="54"/>
        <v/>
      </c>
      <c r="AG275" s="119" t="str">
        <f t="shared" si="54"/>
        <v/>
      </c>
      <c r="AH275" s="119" t="str">
        <f t="shared" si="54"/>
        <v/>
      </c>
      <c r="AI275" s="119" t="str">
        <f t="shared" si="54"/>
        <v/>
      </c>
      <c r="AJ275" s="119" t="str">
        <f t="shared" si="54"/>
        <v/>
      </c>
      <c r="AK275" s="120" t="str">
        <f t="shared" si="54"/>
        <v/>
      </c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</row>
    <row r="276" spans="2:57" hidden="1">
      <c r="B276" s="40"/>
      <c r="C276" s="41" t="s">
        <v>1</v>
      </c>
      <c r="D276" s="41" t="s">
        <v>110</v>
      </c>
      <c r="E276" s="41" t="s">
        <v>138</v>
      </c>
      <c r="F276" s="64" t="s">
        <v>182</v>
      </c>
      <c r="G276" s="42"/>
      <c r="H276" s="101" t="s">
        <v>504</v>
      </c>
      <c r="I276" s="43"/>
      <c r="J276" s="36"/>
      <c r="K276" s="102">
        <f t="shared" ca="1" si="52"/>
        <v>2024</v>
      </c>
      <c r="L276" s="36"/>
      <c r="M276" s="37" t="str">
        <f t="shared" si="53"/>
        <v>N/A</v>
      </c>
      <c r="N276" s="48">
        <v>1</v>
      </c>
      <c r="O276" s="45">
        <v>1</v>
      </c>
      <c r="P276" s="45">
        <v>1</v>
      </c>
      <c r="Q276" s="18">
        <f t="shared" si="49"/>
        <v>1.1000000000000001</v>
      </c>
      <c r="R276" s="40">
        <v>1</v>
      </c>
      <c r="S276" s="51" t="s">
        <v>154</v>
      </c>
      <c r="T276" s="52">
        <f>200+1000+1000</f>
        <v>2200</v>
      </c>
      <c r="U276" s="103">
        <f t="shared" si="50"/>
        <v>2200</v>
      </c>
      <c r="V276" s="68" t="s">
        <v>222</v>
      </c>
      <c r="W276" s="67" t="s">
        <v>179</v>
      </c>
      <c r="X276" s="40">
        <v>2030</v>
      </c>
      <c r="Y276" s="53"/>
      <c r="Z276" s="54" t="str">
        <f t="shared" si="54"/>
        <v/>
      </c>
      <c r="AA276" s="116" t="str">
        <f t="shared" si="54"/>
        <v/>
      </c>
      <c r="AB276" s="116" t="str">
        <f t="shared" si="54"/>
        <v/>
      </c>
      <c r="AC276" s="116" t="str">
        <f t="shared" si="54"/>
        <v/>
      </c>
      <c r="AD276" s="116" t="str">
        <f t="shared" si="54"/>
        <v/>
      </c>
      <c r="AE276" s="116" t="str">
        <f t="shared" si="54"/>
        <v/>
      </c>
      <c r="AF276" s="119">
        <f t="shared" si="54"/>
        <v>2200</v>
      </c>
      <c r="AG276" s="119" t="str">
        <f t="shared" si="54"/>
        <v/>
      </c>
      <c r="AH276" s="119" t="str">
        <f t="shared" si="54"/>
        <v/>
      </c>
      <c r="AI276" s="119" t="str">
        <f t="shared" si="54"/>
        <v/>
      </c>
      <c r="AJ276" s="119" t="str">
        <f t="shared" si="54"/>
        <v/>
      </c>
      <c r="AK276" s="120" t="str">
        <f t="shared" si="54"/>
        <v/>
      </c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60"/>
      <c r="AZ276" s="60"/>
      <c r="BA276" s="60"/>
      <c r="BB276" s="60"/>
      <c r="BC276" s="60"/>
      <c r="BD276" s="60"/>
      <c r="BE276" s="60"/>
    </row>
    <row r="277" spans="2:57" ht="30">
      <c r="B277" s="40"/>
      <c r="C277" s="41" t="s">
        <v>7</v>
      </c>
      <c r="D277" s="41" t="s">
        <v>99</v>
      </c>
      <c r="E277" s="41" t="s">
        <v>117</v>
      </c>
      <c r="F277" s="64" t="s">
        <v>386</v>
      </c>
      <c r="G277" s="44"/>
      <c r="H277" s="101" t="s">
        <v>477</v>
      </c>
      <c r="I277" s="45"/>
      <c r="J277" s="36"/>
      <c r="K277" s="102">
        <f t="shared" ca="1" si="52"/>
        <v>2024</v>
      </c>
      <c r="L277" s="36"/>
      <c r="M277" s="37" t="str">
        <f t="shared" si="53"/>
        <v>N/A</v>
      </c>
      <c r="N277" s="48">
        <v>1</v>
      </c>
      <c r="O277" s="45">
        <v>1</v>
      </c>
      <c r="P277" s="45">
        <v>1</v>
      </c>
      <c r="Q277" s="18">
        <f t="shared" si="49"/>
        <v>1.1000000000000001</v>
      </c>
      <c r="R277" s="40">
        <v>1</v>
      </c>
      <c r="S277" s="51" t="s">
        <v>262</v>
      </c>
      <c r="T277" s="52">
        <v>2000</v>
      </c>
      <c r="U277" s="103">
        <f t="shared" si="50"/>
        <v>2000</v>
      </c>
      <c r="V277" s="68" t="s">
        <v>222</v>
      </c>
      <c r="W277" s="67" t="s">
        <v>179</v>
      </c>
      <c r="X277" s="40">
        <v>2025</v>
      </c>
      <c r="Y277" s="53"/>
      <c r="Z277" s="54" t="str">
        <f t="shared" si="54"/>
        <v/>
      </c>
      <c r="AA277" s="116">
        <f t="shared" si="54"/>
        <v>2000</v>
      </c>
      <c r="AB277" s="116" t="str">
        <f t="shared" si="54"/>
        <v/>
      </c>
      <c r="AC277" s="116" t="str">
        <f t="shared" si="54"/>
        <v/>
      </c>
      <c r="AD277" s="116" t="str">
        <f t="shared" si="54"/>
        <v/>
      </c>
      <c r="AE277" s="116" t="str">
        <f t="shared" si="54"/>
        <v/>
      </c>
      <c r="AF277" s="119" t="str">
        <f t="shared" si="54"/>
        <v/>
      </c>
      <c r="AG277" s="119" t="str">
        <f t="shared" si="54"/>
        <v/>
      </c>
      <c r="AH277" s="119" t="str">
        <f t="shared" si="54"/>
        <v/>
      </c>
      <c r="AI277" s="119" t="str">
        <f t="shared" si="54"/>
        <v/>
      </c>
      <c r="AJ277" s="119" t="str">
        <f t="shared" si="54"/>
        <v/>
      </c>
      <c r="AK277" s="120" t="str">
        <f t="shared" si="54"/>
        <v/>
      </c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60"/>
      <c r="AZ277" s="60"/>
      <c r="BA277" s="60"/>
      <c r="BB277" s="60"/>
      <c r="BC277" s="60"/>
      <c r="BD277" s="60"/>
      <c r="BE277" s="60"/>
    </row>
    <row r="278" spans="2:57" ht="30" hidden="1">
      <c r="B278" s="40"/>
      <c r="C278" s="41" t="s">
        <v>8</v>
      </c>
      <c r="D278" s="41" t="s">
        <v>110</v>
      </c>
      <c r="E278" s="41" t="s">
        <v>101</v>
      </c>
      <c r="F278" s="64" t="s">
        <v>402</v>
      </c>
      <c r="G278" s="44"/>
      <c r="H278" s="101" t="s">
        <v>504</v>
      </c>
      <c r="I278" s="45"/>
      <c r="J278" s="36"/>
      <c r="K278" s="102">
        <f t="shared" ca="1" si="52"/>
        <v>2024</v>
      </c>
      <c r="L278" s="36"/>
      <c r="M278" s="37" t="str">
        <f t="shared" si="53"/>
        <v>N/A</v>
      </c>
      <c r="N278" s="48">
        <v>1</v>
      </c>
      <c r="O278" s="45">
        <v>1</v>
      </c>
      <c r="P278" s="45">
        <v>1</v>
      </c>
      <c r="Q278" s="19">
        <f t="shared" si="49"/>
        <v>1.1000000000000001</v>
      </c>
      <c r="R278" s="40">
        <v>1</v>
      </c>
      <c r="S278" s="51" t="s">
        <v>262</v>
      </c>
      <c r="T278" s="52">
        <v>2000</v>
      </c>
      <c r="U278" s="103">
        <f t="shared" si="50"/>
        <v>2000</v>
      </c>
      <c r="V278" s="68" t="s">
        <v>222</v>
      </c>
      <c r="W278" s="67" t="s">
        <v>179</v>
      </c>
      <c r="X278" s="40">
        <v>2025</v>
      </c>
      <c r="Y278" s="53"/>
      <c r="Z278" s="54" t="str">
        <f t="shared" si="54"/>
        <v/>
      </c>
      <c r="AA278" s="116">
        <f t="shared" si="54"/>
        <v>2000</v>
      </c>
      <c r="AB278" s="116" t="str">
        <f t="shared" si="54"/>
        <v/>
      </c>
      <c r="AC278" s="116" t="str">
        <f t="shared" si="54"/>
        <v/>
      </c>
      <c r="AD278" s="116" t="str">
        <f t="shared" si="54"/>
        <v/>
      </c>
      <c r="AE278" s="116" t="str">
        <f t="shared" si="54"/>
        <v/>
      </c>
      <c r="AF278" s="119" t="str">
        <f t="shared" si="54"/>
        <v/>
      </c>
      <c r="AG278" s="119" t="str">
        <f t="shared" si="54"/>
        <v/>
      </c>
      <c r="AH278" s="119" t="str">
        <f t="shared" si="54"/>
        <v/>
      </c>
      <c r="AI278" s="119" t="str">
        <f t="shared" si="54"/>
        <v/>
      </c>
      <c r="AJ278" s="119" t="str">
        <f t="shared" si="54"/>
        <v/>
      </c>
      <c r="AK278" s="120" t="str">
        <f t="shared" si="54"/>
        <v/>
      </c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60"/>
      <c r="AZ278" s="60"/>
      <c r="BA278" s="60"/>
      <c r="BB278" s="60"/>
      <c r="BC278" s="60"/>
      <c r="BD278" s="60"/>
      <c r="BE278" s="60"/>
    </row>
    <row r="279" spans="2:57" hidden="1">
      <c r="B279" s="40"/>
      <c r="C279" s="41" t="s">
        <v>5</v>
      </c>
      <c r="D279" s="41" t="s">
        <v>110</v>
      </c>
      <c r="E279" s="41" t="s">
        <v>100</v>
      </c>
      <c r="F279" s="64" t="s">
        <v>335</v>
      </c>
      <c r="G279" s="44"/>
      <c r="H279" s="101"/>
      <c r="I279" s="45"/>
      <c r="J279" s="36"/>
      <c r="K279" s="102">
        <f t="shared" ca="1" si="52"/>
        <v>2024</v>
      </c>
      <c r="L279" s="36"/>
      <c r="M279" s="37" t="str">
        <f t="shared" si="53"/>
        <v>N/A</v>
      </c>
      <c r="N279" s="48">
        <v>1</v>
      </c>
      <c r="O279" s="45">
        <v>1</v>
      </c>
      <c r="P279" s="45">
        <v>1</v>
      </c>
      <c r="Q279" s="18">
        <f t="shared" si="49"/>
        <v>1.1000000000000001</v>
      </c>
      <c r="R279" s="40">
        <v>1</v>
      </c>
      <c r="S279" s="51" t="s">
        <v>154</v>
      </c>
      <c r="T279" s="52">
        <v>500</v>
      </c>
      <c r="U279" s="103">
        <f t="shared" si="50"/>
        <v>500</v>
      </c>
      <c r="V279" s="68" t="s">
        <v>222</v>
      </c>
      <c r="W279" s="67" t="s">
        <v>179</v>
      </c>
      <c r="X279" s="40">
        <v>2025</v>
      </c>
      <c r="Y279" s="53"/>
      <c r="Z279" s="54" t="str">
        <f t="shared" si="54"/>
        <v/>
      </c>
      <c r="AA279" s="116">
        <f t="shared" si="54"/>
        <v>500</v>
      </c>
      <c r="AB279" s="116" t="str">
        <f t="shared" si="54"/>
        <v/>
      </c>
      <c r="AC279" s="116" t="str">
        <f t="shared" si="54"/>
        <v/>
      </c>
      <c r="AD279" s="116" t="str">
        <f t="shared" si="54"/>
        <v/>
      </c>
      <c r="AE279" s="116" t="str">
        <f t="shared" si="54"/>
        <v/>
      </c>
      <c r="AF279" s="119" t="str">
        <f t="shared" si="54"/>
        <v/>
      </c>
      <c r="AG279" s="119" t="str">
        <f t="shared" si="54"/>
        <v/>
      </c>
      <c r="AH279" s="119" t="str">
        <f t="shared" si="54"/>
        <v/>
      </c>
      <c r="AI279" s="119" t="str">
        <f t="shared" si="54"/>
        <v/>
      </c>
      <c r="AJ279" s="119" t="str">
        <f t="shared" si="54"/>
        <v/>
      </c>
      <c r="AK279" s="120" t="str">
        <f t="shared" si="54"/>
        <v/>
      </c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</row>
    <row r="280" spans="2:57" hidden="1">
      <c r="B280" s="40"/>
      <c r="C280" s="41" t="s">
        <v>9</v>
      </c>
      <c r="D280" s="41" t="s">
        <v>99</v>
      </c>
      <c r="E280" s="41" t="s">
        <v>138</v>
      </c>
      <c r="F280" s="64" t="s">
        <v>572</v>
      </c>
      <c r="G280" s="44"/>
      <c r="H280" s="101" t="s">
        <v>559</v>
      </c>
      <c r="I280" s="45"/>
      <c r="J280" s="36"/>
      <c r="K280" s="102">
        <f t="shared" ca="1" si="52"/>
        <v>2024</v>
      </c>
      <c r="L280" s="36"/>
      <c r="M280" s="37" t="str">
        <f t="shared" si="53"/>
        <v>N/A</v>
      </c>
      <c r="N280" s="48"/>
      <c r="O280" s="45"/>
      <c r="P280" s="45"/>
      <c r="Q280" s="18">
        <f t="shared" si="49"/>
        <v>0</v>
      </c>
      <c r="R280" s="40">
        <v>1</v>
      </c>
      <c r="S280" s="51" t="s">
        <v>262</v>
      </c>
      <c r="T280" s="52">
        <v>5000</v>
      </c>
      <c r="U280" s="103">
        <f t="shared" si="50"/>
        <v>5000</v>
      </c>
      <c r="V280" s="68" t="s">
        <v>222</v>
      </c>
      <c r="W280" s="67" t="s">
        <v>178</v>
      </c>
      <c r="X280" s="40">
        <v>2025</v>
      </c>
      <c r="Y280" s="53"/>
      <c r="Z280" s="54" t="str">
        <f t="shared" si="54"/>
        <v/>
      </c>
      <c r="AA280" s="116" t="str">
        <f t="shared" si="54"/>
        <v/>
      </c>
      <c r="AB280" s="116" t="str">
        <f t="shared" si="54"/>
        <v/>
      </c>
      <c r="AC280" s="116" t="str">
        <f t="shared" si="54"/>
        <v/>
      </c>
      <c r="AD280" s="116" t="str">
        <f t="shared" si="54"/>
        <v/>
      </c>
      <c r="AE280" s="116" t="str">
        <f t="shared" si="54"/>
        <v/>
      </c>
      <c r="AF280" s="119" t="str">
        <f t="shared" si="54"/>
        <v/>
      </c>
      <c r="AG280" s="119" t="str">
        <f t="shared" si="54"/>
        <v/>
      </c>
      <c r="AH280" s="119" t="str">
        <f t="shared" si="54"/>
        <v/>
      </c>
      <c r="AI280" s="119" t="str">
        <f t="shared" si="54"/>
        <v/>
      </c>
      <c r="AJ280" s="119" t="str">
        <f t="shared" si="54"/>
        <v/>
      </c>
      <c r="AK280" s="120" t="str">
        <f t="shared" si="54"/>
        <v/>
      </c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60"/>
      <c r="AZ280" s="60"/>
      <c r="BA280" s="60"/>
      <c r="BB280" s="60"/>
      <c r="BC280" s="60"/>
      <c r="BD280" s="60"/>
      <c r="BE280" s="60"/>
    </row>
    <row r="281" spans="2:57" hidden="1">
      <c r="B281" s="40"/>
      <c r="C281" s="41"/>
      <c r="D281" s="41"/>
      <c r="E281" s="41"/>
      <c r="F281" s="64"/>
      <c r="G281" s="44"/>
      <c r="H281" s="101"/>
      <c r="I281" s="45"/>
      <c r="J281" s="36"/>
      <c r="K281" s="102">
        <f t="shared" ca="1" si="52"/>
        <v>2024</v>
      </c>
      <c r="L281" s="36"/>
      <c r="M281" s="37" t="str">
        <f t="shared" si="53"/>
        <v>N/A</v>
      </c>
      <c r="N281" s="48"/>
      <c r="O281" s="45"/>
      <c r="P281" s="45"/>
      <c r="Q281" s="19">
        <f t="shared" si="49"/>
        <v>0</v>
      </c>
      <c r="R281" s="40"/>
      <c r="S281" s="51"/>
      <c r="T281" s="52"/>
      <c r="U281" s="103">
        <f t="shared" si="50"/>
        <v>0</v>
      </c>
      <c r="V281" s="68" t="s">
        <v>222</v>
      </c>
      <c r="W281" s="67"/>
      <c r="X281" s="40"/>
      <c r="Y281" s="53"/>
      <c r="Z281" s="54" t="str">
        <f t="shared" si="54"/>
        <v/>
      </c>
      <c r="AA281" s="116" t="str">
        <f t="shared" si="54"/>
        <v/>
      </c>
      <c r="AB281" s="116" t="str">
        <f t="shared" si="54"/>
        <v/>
      </c>
      <c r="AC281" s="116" t="str">
        <f t="shared" si="54"/>
        <v/>
      </c>
      <c r="AD281" s="116" t="str">
        <f t="shared" si="54"/>
        <v/>
      </c>
      <c r="AE281" s="116" t="str">
        <f t="shared" si="54"/>
        <v/>
      </c>
      <c r="AF281" s="119" t="str">
        <f t="shared" si="54"/>
        <v/>
      </c>
      <c r="AG281" s="119" t="str">
        <f t="shared" si="54"/>
        <v/>
      </c>
      <c r="AH281" s="119" t="str">
        <f t="shared" si="54"/>
        <v/>
      </c>
      <c r="AI281" s="119" t="str">
        <f t="shared" si="54"/>
        <v/>
      </c>
      <c r="AJ281" s="119" t="str">
        <f t="shared" si="54"/>
        <v/>
      </c>
      <c r="AK281" s="120" t="str">
        <f t="shared" si="54"/>
        <v/>
      </c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</row>
    <row r="282" spans="2:57" hidden="1">
      <c r="B282" s="40"/>
      <c r="C282" s="41"/>
      <c r="D282" s="41"/>
      <c r="E282" s="41"/>
      <c r="F282" s="64"/>
      <c r="G282" s="44"/>
      <c r="H282" s="101"/>
      <c r="I282" s="45"/>
      <c r="J282" s="36"/>
      <c r="K282" s="102">
        <f t="shared" ca="1" si="52"/>
        <v>2024</v>
      </c>
      <c r="L282" s="36"/>
      <c r="M282" s="37" t="str">
        <f t="shared" si="53"/>
        <v>N/A</v>
      </c>
      <c r="N282" s="48"/>
      <c r="O282" s="45"/>
      <c r="P282" s="45"/>
      <c r="Q282" s="19">
        <f t="shared" si="49"/>
        <v>0</v>
      </c>
      <c r="R282" s="40"/>
      <c r="S282" s="51"/>
      <c r="T282" s="52"/>
      <c r="U282" s="103">
        <f t="shared" si="50"/>
        <v>0</v>
      </c>
      <c r="V282" s="68" t="s">
        <v>222</v>
      </c>
      <c r="W282" s="67"/>
      <c r="X282" s="40"/>
      <c r="Y282" s="53"/>
      <c r="Z282" s="54" t="str">
        <f t="shared" si="54"/>
        <v/>
      </c>
      <c r="AA282" s="116" t="str">
        <f t="shared" si="54"/>
        <v/>
      </c>
      <c r="AB282" s="116" t="str">
        <f t="shared" si="54"/>
        <v/>
      </c>
      <c r="AC282" s="116" t="str">
        <f t="shared" si="54"/>
        <v/>
      </c>
      <c r="AD282" s="116" t="str">
        <f t="shared" si="54"/>
        <v/>
      </c>
      <c r="AE282" s="116" t="str">
        <f t="shared" si="54"/>
        <v/>
      </c>
      <c r="AF282" s="119" t="str">
        <f t="shared" si="54"/>
        <v/>
      </c>
      <c r="AG282" s="119" t="str">
        <f t="shared" si="54"/>
        <v/>
      </c>
      <c r="AH282" s="119" t="str">
        <f t="shared" si="54"/>
        <v/>
      </c>
      <c r="AI282" s="119" t="str">
        <f t="shared" si="54"/>
        <v/>
      </c>
      <c r="AJ282" s="119" t="str">
        <f t="shared" si="54"/>
        <v/>
      </c>
      <c r="AK282" s="120" t="str">
        <f t="shared" si="54"/>
        <v/>
      </c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60"/>
      <c r="AZ282" s="60"/>
      <c r="BA282" s="60"/>
      <c r="BB282" s="60"/>
      <c r="BC282" s="60"/>
      <c r="BD282" s="60"/>
      <c r="BE282" s="60"/>
    </row>
    <row r="283" spans="2:57" hidden="1">
      <c r="B283" s="40"/>
      <c r="C283" s="41"/>
      <c r="D283" s="41"/>
      <c r="E283" s="41"/>
      <c r="F283" s="64"/>
      <c r="G283" s="44"/>
      <c r="H283" s="101"/>
      <c r="I283" s="45"/>
      <c r="J283" s="36"/>
      <c r="K283" s="102">
        <f t="shared" ca="1" si="52"/>
        <v>2024</v>
      </c>
      <c r="L283" s="36"/>
      <c r="M283" s="37" t="str">
        <f t="shared" si="53"/>
        <v>N/A</v>
      </c>
      <c r="N283" s="48"/>
      <c r="O283" s="45"/>
      <c r="P283" s="45"/>
      <c r="Q283" s="19">
        <f t="shared" si="49"/>
        <v>0</v>
      </c>
      <c r="R283" s="40"/>
      <c r="S283" s="51"/>
      <c r="T283" s="52"/>
      <c r="U283" s="103">
        <f t="shared" si="50"/>
        <v>0</v>
      </c>
      <c r="V283" s="68" t="s">
        <v>222</v>
      </c>
      <c r="W283" s="67"/>
      <c r="X283" s="40"/>
      <c r="Y283" s="53"/>
      <c r="Z283" s="54" t="str">
        <f t="shared" si="54"/>
        <v/>
      </c>
      <c r="AA283" s="116" t="str">
        <f t="shared" si="54"/>
        <v/>
      </c>
      <c r="AB283" s="116" t="str">
        <f t="shared" si="54"/>
        <v/>
      </c>
      <c r="AC283" s="116" t="str">
        <f t="shared" si="54"/>
        <v/>
      </c>
      <c r="AD283" s="116" t="str">
        <f t="shared" si="54"/>
        <v/>
      </c>
      <c r="AE283" s="116" t="str">
        <f t="shared" si="54"/>
        <v/>
      </c>
      <c r="AF283" s="119" t="str">
        <f t="shared" si="54"/>
        <v/>
      </c>
      <c r="AG283" s="119" t="str">
        <f t="shared" si="54"/>
        <v/>
      </c>
      <c r="AH283" s="119" t="str">
        <f t="shared" si="54"/>
        <v/>
      </c>
      <c r="AI283" s="119" t="str">
        <f t="shared" si="54"/>
        <v/>
      </c>
      <c r="AJ283" s="119" t="str">
        <f t="shared" si="54"/>
        <v/>
      </c>
      <c r="AK283" s="120" t="str">
        <f t="shared" si="54"/>
        <v/>
      </c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60"/>
      <c r="AZ283" s="60"/>
      <c r="BA283" s="60"/>
      <c r="BB283" s="60"/>
      <c r="BC283" s="60"/>
      <c r="BD283" s="60"/>
      <c r="BE283" s="60"/>
    </row>
    <row r="284" spans="2:57" hidden="1">
      <c r="B284" s="40"/>
      <c r="C284" s="41"/>
      <c r="D284" s="41"/>
      <c r="E284" s="41"/>
      <c r="F284" s="64"/>
      <c r="G284" s="44"/>
      <c r="H284" s="101"/>
      <c r="I284" s="45"/>
      <c r="J284" s="36"/>
      <c r="K284" s="102">
        <f t="shared" ca="1" si="52"/>
        <v>2024</v>
      </c>
      <c r="L284" s="36"/>
      <c r="M284" s="37" t="str">
        <f t="shared" si="53"/>
        <v>N/A</v>
      </c>
      <c r="N284" s="48"/>
      <c r="O284" s="45"/>
      <c r="P284" s="45"/>
      <c r="Q284" s="19">
        <f t="shared" si="49"/>
        <v>0</v>
      </c>
      <c r="R284" s="40"/>
      <c r="S284" s="51"/>
      <c r="T284" s="52"/>
      <c r="U284" s="103">
        <f t="shared" si="50"/>
        <v>0</v>
      </c>
      <c r="V284" s="68" t="s">
        <v>222</v>
      </c>
      <c r="W284" s="67"/>
      <c r="X284" s="40"/>
      <c r="Y284" s="53"/>
      <c r="Z284" s="54" t="str">
        <f t="shared" ref="Z284:AK294" si="55">IF($X284=Z$3,(IF($W284="YES","",+$U284)),"")</f>
        <v/>
      </c>
      <c r="AA284" s="116" t="str">
        <f t="shared" si="55"/>
        <v/>
      </c>
      <c r="AB284" s="116" t="str">
        <f t="shared" si="55"/>
        <v/>
      </c>
      <c r="AC284" s="116" t="str">
        <f t="shared" si="55"/>
        <v/>
      </c>
      <c r="AD284" s="116" t="str">
        <f t="shared" si="55"/>
        <v/>
      </c>
      <c r="AE284" s="116" t="str">
        <f t="shared" si="55"/>
        <v/>
      </c>
      <c r="AF284" s="119" t="str">
        <f t="shared" si="55"/>
        <v/>
      </c>
      <c r="AG284" s="119" t="str">
        <f t="shared" si="55"/>
        <v/>
      </c>
      <c r="AH284" s="119" t="str">
        <f t="shared" si="55"/>
        <v/>
      </c>
      <c r="AI284" s="119" t="str">
        <f t="shared" si="55"/>
        <v/>
      </c>
      <c r="AJ284" s="119" t="str">
        <f t="shared" si="55"/>
        <v/>
      </c>
      <c r="AK284" s="120" t="str">
        <f t="shared" si="55"/>
        <v/>
      </c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60"/>
      <c r="AZ284" s="60"/>
      <c r="BA284" s="60"/>
      <c r="BB284" s="60"/>
      <c r="BC284" s="60"/>
      <c r="BD284" s="60"/>
      <c r="BE284" s="60"/>
    </row>
    <row r="285" spans="2:57" hidden="1">
      <c r="B285" s="40"/>
      <c r="C285" s="41"/>
      <c r="D285" s="41"/>
      <c r="E285" s="41"/>
      <c r="F285" s="64"/>
      <c r="G285" s="44"/>
      <c r="H285" s="101"/>
      <c r="I285" s="45"/>
      <c r="J285" s="36"/>
      <c r="K285" s="102">
        <f t="shared" ca="1" si="52"/>
        <v>2024</v>
      </c>
      <c r="L285" s="36"/>
      <c r="M285" s="37" t="str">
        <f t="shared" si="53"/>
        <v>N/A</v>
      </c>
      <c r="N285" s="48"/>
      <c r="O285" s="45"/>
      <c r="P285" s="45"/>
      <c r="Q285" s="19">
        <f t="shared" si="49"/>
        <v>0</v>
      </c>
      <c r="R285" s="40"/>
      <c r="S285" s="51"/>
      <c r="T285" s="52"/>
      <c r="U285" s="103">
        <f t="shared" si="50"/>
        <v>0</v>
      </c>
      <c r="V285" s="68" t="s">
        <v>222</v>
      </c>
      <c r="W285" s="67"/>
      <c r="X285" s="40"/>
      <c r="Y285" s="53"/>
      <c r="Z285" s="54" t="str">
        <f t="shared" si="55"/>
        <v/>
      </c>
      <c r="AA285" s="116" t="str">
        <f t="shared" si="55"/>
        <v/>
      </c>
      <c r="AB285" s="116" t="str">
        <f t="shared" si="55"/>
        <v/>
      </c>
      <c r="AC285" s="116" t="str">
        <f t="shared" si="55"/>
        <v/>
      </c>
      <c r="AD285" s="116" t="str">
        <f t="shared" si="55"/>
        <v/>
      </c>
      <c r="AE285" s="116" t="str">
        <f t="shared" si="55"/>
        <v/>
      </c>
      <c r="AF285" s="119" t="str">
        <f t="shared" si="55"/>
        <v/>
      </c>
      <c r="AG285" s="119" t="str">
        <f t="shared" si="55"/>
        <v/>
      </c>
      <c r="AH285" s="119" t="str">
        <f t="shared" si="55"/>
        <v/>
      </c>
      <c r="AI285" s="119" t="str">
        <f t="shared" si="55"/>
        <v/>
      </c>
      <c r="AJ285" s="119" t="str">
        <f t="shared" si="55"/>
        <v/>
      </c>
      <c r="AK285" s="120" t="str">
        <f t="shared" si="55"/>
        <v/>
      </c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</row>
    <row r="286" spans="2:57" hidden="1">
      <c r="B286" s="40"/>
      <c r="C286" s="41"/>
      <c r="D286" s="41"/>
      <c r="E286" s="41"/>
      <c r="F286" s="64"/>
      <c r="G286" s="44"/>
      <c r="H286" s="101"/>
      <c r="I286" s="45"/>
      <c r="J286" s="36"/>
      <c r="K286" s="102">
        <f t="shared" ca="1" si="52"/>
        <v>2024</v>
      </c>
      <c r="L286" s="36"/>
      <c r="M286" s="37" t="str">
        <f t="shared" si="53"/>
        <v>N/A</v>
      </c>
      <c r="N286" s="48"/>
      <c r="O286" s="45"/>
      <c r="P286" s="45"/>
      <c r="Q286" s="19">
        <f t="shared" si="49"/>
        <v>0</v>
      </c>
      <c r="R286" s="40"/>
      <c r="S286" s="51"/>
      <c r="T286" s="52"/>
      <c r="U286" s="103">
        <f t="shared" si="50"/>
        <v>0</v>
      </c>
      <c r="V286" s="68" t="s">
        <v>222</v>
      </c>
      <c r="W286" s="67"/>
      <c r="X286" s="40"/>
      <c r="Y286" s="53"/>
      <c r="Z286" s="54" t="str">
        <f t="shared" si="55"/>
        <v/>
      </c>
      <c r="AA286" s="116" t="str">
        <f t="shared" si="55"/>
        <v/>
      </c>
      <c r="AB286" s="116" t="str">
        <f t="shared" si="55"/>
        <v/>
      </c>
      <c r="AC286" s="116" t="str">
        <f t="shared" si="55"/>
        <v/>
      </c>
      <c r="AD286" s="116" t="str">
        <f t="shared" si="55"/>
        <v/>
      </c>
      <c r="AE286" s="116" t="str">
        <f t="shared" si="55"/>
        <v/>
      </c>
      <c r="AF286" s="119" t="str">
        <f t="shared" si="55"/>
        <v/>
      </c>
      <c r="AG286" s="119" t="str">
        <f t="shared" si="55"/>
        <v/>
      </c>
      <c r="AH286" s="119" t="str">
        <f t="shared" si="55"/>
        <v/>
      </c>
      <c r="AI286" s="119" t="str">
        <f t="shared" si="55"/>
        <v/>
      </c>
      <c r="AJ286" s="119" t="str">
        <f t="shared" si="55"/>
        <v/>
      </c>
      <c r="AK286" s="120" t="str">
        <f t="shared" si="55"/>
        <v/>
      </c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</row>
    <row r="287" spans="2:57" hidden="1">
      <c r="B287" s="40"/>
      <c r="C287" s="41"/>
      <c r="D287" s="41"/>
      <c r="E287" s="41"/>
      <c r="F287" s="64"/>
      <c r="G287" s="44"/>
      <c r="H287" s="101"/>
      <c r="I287" s="45"/>
      <c r="J287" s="36"/>
      <c r="K287" s="102">
        <f t="shared" ca="1" si="52"/>
        <v>2024</v>
      </c>
      <c r="L287" s="36"/>
      <c r="M287" s="37" t="str">
        <f t="shared" si="53"/>
        <v>N/A</v>
      </c>
      <c r="N287" s="48"/>
      <c r="O287" s="45"/>
      <c r="P287" s="45"/>
      <c r="Q287" s="19">
        <f t="shared" si="49"/>
        <v>0</v>
      </c>
      <c r="R287" s="40"/>
      <c r="S287" s="51"/>
      <c r="T287" s="52"/>
      <c r="U287" s="103">
        <f t="shared" si="50"/>
        <v>0</v>
      </c>
      <c r="V287" s="68" t="s">
        <v>222</v>
      </c>
      <c r="W287" s="67"/>
      <c r="X287" s="40"/>
      <c r="Y287" s="53"/>
      <c r="Z287" s="54" t="str">
        <f t="shared" si="55"/>
        <v/>
      </c>
      <c r="AA287" s="116" t="str">
        <f t="shared" si="55"/>
        <v/>
      </c>
      <c r="AB287" s="116" t="str">
        <f t="shared" si="55"/>
        <v/>
      </c>
      <c r="AC287" s="116" t="str">
        <f t="shared" si="55"/>
        <v/>
      </c>
      <c r="AD287" s="116" t="str">
        <f t="shared" si="55"/>
        <v/>
      </c>
      <c r="AE287" s="116" t="str">
        <f t="shared" si="55"/>
        <v/>
      </c>
      <c r="AF287" s="119" t="str">
        <f t="shared" si="55"/>
        <v/>
      </c>
      <c r="AG287" s="119" t="str">
        <f t="shared" si="55"/>
        <v/>
      </c>
      <c r="AH287" s="119" t="str">
        <f t="shared" si="55"/>
        <v/>
      </c>
      <c r="AI287" s="119" t="str">
        <f t="shared" si="55"/>
        <v/>
      </c>
      <c r="AJ287" s="119" t="str">
        <f t="shared" si="55"/>
        <v/>
      </c>
      <c r="AK287" s="120" t="str">
        <f t="shared" si="55"/>
        <v/>
      </c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60"/>
      <c r="AZ287" s="60"/>
      <c r="BA287" s="60"/>
      <c r="BB287" s="60"/>
      <c r="BC287" s="60"/>
      <c r="BD287" s="60"/>
      <c r="BE287" s="60"/>
    </row>
    <row r="288" spans="2:57" hidden="1">
      <c r="B288" s="40"/>
      <c r="C288" s="41"/>
      <c r="D288" s="41"/>
      <c r="E288" s="41"/>
      <c r="F288" s="64"/>
      <c r="G288" s="44"/>
      <c r="H288" s="101"/>
      <c r="I288" s="45"/>
      <c r="J288" s="36"/>
      <c r="K288" s="102">
        <f t="shared" ca="1" si="52"/>
        <v>2024</v>
      </c>
      <c r="L288" s="36"/>
      <c r="M288" s="37" t="str">
        <f t="shared" si="53"/>
        <v>N/A</v>
      </c>
      <c r="N288" s="48"/>
      <c r="O288" s="45"/>
      <c r="P288" s="45"/>
      <c r="Q288" s="19">
        <f t="shared" si="49"/>
        <v>0</v>
      </c>
      <c r="R288" s="40"/>
      <c r="S288" s="51"/>
      <c r="T288" s="52"/>
      <c r="U288" s="103">
        <f t="shared" si="50"/>
        <v>0</v>
      </c>
      <c r="V288" s="68" t="s">
        <v>222</v>
      </c>
      <c r="W288" s="67"/>
      <c r="X288" s="40"/>
      <c r="Y288" s="53"/>
      <c r="Z288" s="54" t="str">
        <f t="shared" si="55"/>
        <v/>
      </c>
      <c r="AA288" s="116" t="str">
        <f t="shared" si="55"/>
        <v/>
      </c>
      <c r="AB288" s="116" t="str">
        <f t="shared" si="55"/>
        <v/>
      </c>
      <c r="AC288" s="116" t="str">
        <f t="shared" si="55"/>
        <v/>
      </c>
      <c r="AD288" s="116" t="str">
        <f t="shared" si="55"/>
        <v/>
      </c>
      <c r="AE288" s="116" t="str">
        <f t="shared" si="55"/>
        <v/>
      </c>
      <c r="AF288" s="119" t="str">
        <f t="shared" si="55"/>
        <v/>
      </c>
      <c r="AG288" s="119" t="str">
        <f t="shared" si="55"/>
        <v/>
      </c>
      <c r="AH288" s="119" t="str">
        <f t="shared" si="55"/>
        <v/>
      </c>
      <c r="AI288" s="119" t="str">
        <f t="shared" si="55"/>
        <v/>
      </c>
      <c r="AJ288" s="119" t="str">
        <f t="shared" si="55"/>
        <v/>
      </c>
      <c r="AK288" s="120" t="str">
        <f t="shared" si="55"/>
        <v/>
      </c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</row>
    <row r="289" spans="2:57" hidden="1">
      <c r="B289" s="40"/>
      <c r="C289" s="41"/>
      <c r="D289" s="41"/>
      <c r="E289" s="41"/>
      <c r="F289" s="64"/>
      <c r="G289" s="44"/>
      <c r="H289" s="101"/>
      <c r="I289" s="45"/>
      <c r="J289" s="36"/>
      <c r="K289" s="102">
        <f t="shared" ca="1" si="52"/>
        <v>2024</v>
      </c>
      <c r="L289" s="36"/>
      <c r="M289" s="37" t="str">
        <f t="shared" si="53"/>
        <v>N/A</v>
      </c>
      <c r="N289" s="48"/>
      <c r="O289" s="45"/>
      <c r="P289" s="45"/>
      <c r="Q289" s="19">
        <f t="shared" si="49"/>
        <v>0</v>
      </c>
      <c r="R289" s="40"/>
      <c r="S289" s="51"/>
      <c r="T289" s="52"/>
      <c r="U289" s="103">
        <f t="shared" si="50"/>
        <v>0</v>
      </c>
      <c r="V289" s="68" t="s">
        <v>222</v>
      </c>
      <c r="W289" s="67"/>
      <c r="X289" s="40"/>
      <c r="Y289" s="53"/>
      <c r="Z289" s="54" t="str">
        <f t="shared" si="55"/>
        <v/>
      </c>
      <c r="AA289" s="116" t="str">
        <f t="shared" si="55"/>
        <v/>
      </c>
      <c r="AB289" s="116" t="str">
        <f t="shared" si="55"/>
        <v/>
      </c>
      <c r="AC289" s="116" t="str">
        <f t="shared" si="55"/>
        <v/>
      </c>
      <c r="AD289" s="116" t="str">
        <f t="shared" si="55"/>
        <v/>
      </c>
      <c r="AE289" s="116" t="str">
        <f t="shared" si="55"/>
        <v/>
      </c>
      <c r="AF289" s="119" t="str">
        <f t="shared" si="55"/>
        <v/>
      </c>
      <c r="AG289" s="119" t="str">
        <f t="shared" si="55"/>
        <v/>
      </c>
      <c r="AH289" s="119" t="str">
        <f t="shared" si="55"/>
        <v/>
      </c>
      <c r="AI289" s="119" t="str">
        <f t="shared" si="55"/>
        <v/>
      </c>
      <c r="AJ289" s="119" t="str">
        <f t="shared" si="55"/>
        <v/>
      </c>
      <c r="AK289" s="120" t="str">
        <f t="shared" si="55"/>
        <v/>
      </c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60"/>
      <c r="AZ289" s="60"/>
      <c r="BA289" s="60"/>
      <c r="BB289" s="60"/>
      <c r="BC289" s="60"/>
      <c r="BD289" s="60"/>
      <c r="BE289" s="60"/>
    </row>
    <row r="290" spans="2:57" hidden="1">
      <c r="B290" s="40"/>
      <c r="C290" s="41"/>
      <c r="D290" s="41"/>
      <c r="E290" s="41"/>
      <c r="F290" s="64"/>
      <c r="G290" s="44"/>
      <c r="H290" s="101"/>
      <c r="I290" s="45"/>
      <c r="J290" s="36"/>
      <c r="K290" s="102">
        <f t="shared" ca="1" si="52"/>
        <v>2024</v>
      </c>
      <c r="L290" s="36"/>
      <c r="M290" s="37" t="str">
        <f t="shared" si="53"/>
        <v>N/A</v>
      </c>
      <c r="N290" s="48"/>
      <c r="O290" s="45"/>
      <c r="P290" s="45"/>
      <c r="Q290" s="19">
        <f t="shared" si="49"/>
        <v>0</v>
      </c>
      <c r="R290" s="40"/>
      <c r="S290" s="51"/>
      <c r="T290" s="52"/>
      <c r="U290" s="103">
        <f t="shared" si="50"/>
        <v>0</v>
      </c>
      <c r="V290" s="68" t="s">
        <v>222</v>
      </c>
      <c r="W290" s="67"/>
      <c r="X290" s="40"/>
      <c r="Y290" s="53"/>
      <c r="Z290" s="54" t="str">
        <f t="shared" si="55"/>
        <v/>
      </c>
      <c r="AA290" s="116" t="str">
        <f t="shared" si="55"/>
        <v/>
      </c>
      <c r="AB290" s="116" t="str">
        <f t="shared" si="55"/>
        <v/>
      </c>
      <c r="AC290" s="116" t="str">
        <f t="shared" si="55"/>
        <v/>
      </c>
      <c r="AD290" s="116" t="str">
        <f t="shared" si="55"/>
        <v/>
      </c>
      <c r="AE290" s="116" t="str">
        <f t="shared" si="55"/>
        <v/>
      </c>
      <c r="AF290" s="119" t="str">
        <f t="shared" si="55"/>
        <v/>
      </c>
      <c r="AG290" s="119" t="str">
        <f t="shared" si="55"/>
        <v/>
      </c>
      <c r="AH290" s="119" t="str">
        <f t="shared" si="55"/>
        <v/>
      </c>
      <c r="AI290" s="119" t="str">
        <f t="shared" si="55"/>
        <v/>
      </c>
      <c r="AJ290" s="119" t="str">
        <f t="shared" si="55"/>
        <v/>
      </c>
      <c r="AK290" s="120" t="str">
        <f t="shared" si="55"/>
        <v/>
      </c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60"/>
      <c r="AZ290" s="60"/>
      <c r="BA290" s="60"/>
      <c r="BB290" s="60"/>
      <c r="BC290" s="60"/>
      <c r="BD290" s="60"/>
      <c r="BE290" s="60"/>
    </row>
    <row r="291" spans="2:57" hidden="1">
      <c r="B291" s="40"/>
      <c r="C291" s="41"/>
      <c r="D291" s="41"/>
      <c r="E291" s="41"/>
      <c r="F291" s="64"/>
      <c r="G291" s="44"/>
      <c r="H291" s="101"/>
      <c r="I291" s="45"/>
      <c r="J291" s="36"/>
      <c r="K291" s="102">
        <f t="shared" ca="1" si="52"/>
        <v>2024</v>
      </c>
      <c r="L291" s="36"/>
      <c r="M291" s="37" t="str">
        <f t="shared" si="53"/>
        <v>N/A</v>
      </c>
      <c r="N291" s="48"/>
      <c r="O291" s="45"/>
      <c r="P291" s="45"/>
      <c r="Q291" s="19">
        <f t="shared" si="49"/>
        <v>0</v>
      </c>
      <c r="R291" s="40"/>
      <c r="S291" s="51"/>
      <c r="T291" s="52"/>
      <c r="U291" s="103">
        <f t="shared" si="50"/>
        <v>0</v>
      </c>
      <c r="V291" s="68" t="s">
        <v>222</v>
      </c>
      <c r="W291" s="67"/>
      <c r="X291" s="40"/>
      <c r="Y291" s="53"/>
      <c r="Z291" s="54" t="str">
        <f t="shared" si="55"/>
        <v/>
      </c>
      <c r="AA291" s="116" t="str">
        <f t="shared" si="55"/>
        <v/>
      </c>
      <c r="AB291" s="116" t="str">
        <f t="shared" si="55"/>
        <v/>
      </c>
      <c r="AC291" s="116" t="str">
        <f t="shared" si="55"/>
        <v/>
      </c>
      <c r="AD291" s="116" t="str">
        <f t="shared" si="55"/>
        <v/>
      </c>
      <c r="AE291" s="116" t="str">
        <f t="shared" si="55"/>
        <v/>
      </c>
      <c r="AF291" s="119" t="str">
        <f t="shared" si="55"/>
        <v/>
      </c>
      <c r="AG291" s="119" t="str">
        <f t="shared" si="55"/>
        <v/>
      </c>
      <c r="AH291" s="119" t="str">
        <f t="shared" si="55"/>
        <v/>
      </c>
      <c r="AI291" s="119" t="str">
        <f t="shared" si="55"/>
        <v/>
      </c>
      <c r="AJ291" s="119" t="str">
        <f t="shared" si="55"/>
        <v/>
      </c>
      <c r="AK291" s="120" t="str">
        <f t="shared" si="55"/>
        <v/>
      </c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60"/>
      <c r="AZ291" s="60"/>
      <c r="BA291" s="60"/>
      <c r="BB291" s="60"/>
      <c r="BC291" s="60"/>
      <c r="BD291" s="60"/>
      <c r="BE291" s="60"/>
    </row>
    <row r="292" spans="2:57" hidden="1">
      <c r="B292" s="40"/>
      <c r="C292" s="41"/>
      <c r="D292" s="41"/>
      <c r="E292" s="41"/>
      <c r="F292" s="64"/>
      <c r="G292" s="44"/>
      <c r="H292" s="101"/>
      <c r="I292" s="45"/>
      <c r="J292" s="36"/>
      <c r="K292" s="102">
        <f t="shared" ca="1" si="52"/>
        <v>2024</v>
      </c>
      <c r="L292" s="36"/>
      <c r="M292" s="37" t="str">
        <f t="shared" si="53"/>
        <v>N/A</v>
      </c>
      <c r="N292" s="48"/>
      <c r="O292" s="45"/>
      <c r="P292" s="45"/>
      <c r="Q292" s="19">
        <f t="shared" si="49"/>
        <v>0</v>
      </c>
      <c r="R292" s="40"/>
      <c r="S292" s="51"/>
      <c r="T292" s="52"/>
      <c r="U292" s="103">
        <f t="shared" si="50"/>
        <v>0</v>
      </c>
      <c r="V292" s="68" t="s">
        <v>222</v>
      </c>
      <c r="W292" s="67"/>
      <c r="X292" s="40"/>
      <c r="Y292" s="53"/>
      <c r="Z292" s="54" t="str">
        <f t="shared" si="55"/>
        <v/>
      </c>
      <c r="AA292" s="116" t="str">
        <f t="shared" si="55"/>
        <v/>
      </c>
      <c r="AB292" s="116" t="str">
        <f t="shared" si="55"/>
        <v/>
      </c>
      <c r="AC292" s="116" t="str">
        <f t="shared" si="55"/>
        <v/>
      </c>
      <c r="AD292" s="116" t="str">
        <f t="shared" si="55"/>
        <v/>
      </c>
      <c r="AE292" s="116" t="str">
        <f t="shared" si="55"/>
        <v/>
      </c>
      <c r="AF292" s="119" t="str">
        <f t="shared" si="55"/>
        <v/>
      </c>
      <c r="AG292" s="119" t="str">
        <f t="shared" si="55"/>
        <v/>
      </c>
      <c r="AH292" s="119" t="str">
        <f t="shared" si="55"/>
        <v/>
      </c>
      <c r="AI292" s="119" t="str">
        <f t="shared" si="55"/>
        <v/>
      </c>
      <c r="AJ292" s="119" t="str">
        <f t="shared" si="55"/>
        <v/>
      </c>
      <c r="AK292" s="120" t="str">
        <f t="shared" si="55"/>
        <v/>
      </c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60"/>
      <c r="AZ292" s="60"/>
      <c r="BA292" s="60"/>
      <c r="BB292" s="60"/>
      <c r="BC292" s="60"/>
      <c r="BD292" s="60"/>
      <c r="BE292" s="60"/>
    </row>
    <row r="293" spans="2:57" hidden="1">
      <c r="B293" s="40"/>
      <c r="C293" s="41"/>
      <c r="D293" s="41"/>
      <c r="E293" s="41"/>
      <c r="F293" s="64"/>
      <c r="G293" s="44"/>
      <c r="H293" s="101"/>
      <c r="I293" s="45"/>
      <c r="J293" s="36"/>
      <c r="K293" s="102">
        <f t="shared" ca="1" si="52"/>
        <v>2024</v>
      </c>
      <c r="L293" s="36"/>
      <c r="M293" s="37" t="str">
        <f t="shared" si="53"/>
        <v>N/A</v>
      </c>
      <c r="N293" s="48"/>
      <c r="O293" s="45"/>
      <c r="P293" s="45"/>
      <c r="Q293" s="19">
        <f t="shared" si="49"/>
        <v>0</v>
      </c>
      <c r="R293" s="40"/>
      <c r="S293" s="51"/>
      <c r="T293" s="52"/>
      <c r="U293" s="103">
        <f t="shared" si="50"/>
        <v>0</v>
      </c>
      <c r="V293" s="68" t="s">
        <v>222</v>
      </c>
      <c r="W293" s="67"/>
      <c r="X293" s="40"/>
      <c r="Y293" s="53"/>
      <c r="Z293" s="54" t="str">
        <f t="shared" si="55"/>
        <v/>
      </c>
      <c r="AA293" s="116" t="str">
        <f t="shared" si="55"/>
        <v/>
      </c>
      <c r="AB293" s="116" t="str">
        <f t="shared" si="55"/>
        <v/>
      </c>
      <c r="AC293" s="116" t="str">
        <f t="shared" si="55"/>
        <v/>
      </c>
      <c r="AD293" s="116" t="str">
        <f t="shared" si="55"/>
        <v/>
      </c>
      <c r="AE293" s="116" t="str">
        <f t="shared" si="55"/>
        <v/>
      </c>
      <c r="AF293" s="119" t="str">
        <f t="shared" si="55"/>
        <v/>
      </c>
      <c r="AG293" s="119" t="str">
        <f t="shared" si="55"/>
        <v/>
      </c>
      <c r="AH293" s="119" t="str">
        <f t="shared" si="55"/>
        <v/>
      </c>
      <c r="AI293" s="119" t="str">
        <f t="shared" si="55"/>
        <v/>
      </c>
      <c r="AJ293" s="119" t="str">
        <f t="shared" si="55"/>
        <v/>
      </c>
      <c r="AK293" s="120" t="str">
        <f t="shared" si="55"/>
        <v/>
      </c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  <c r="BE293" s="60"/>
    </row>
    <row r="294" spans="2:57" ht="15.75" hidden="1" thickBot="1">
      <c r="B294" s="23"/>
      <c r="C294" s="25"/>
      <c r="D294" s="25"/>
      <c r="E294" s="25"/>
      <c r="F294" s="26"/>
      <c r="G294" s="27"/>
      <c r="H294" s="15"/>
      <c r="I294" s="15"/>
      <c r="J294" s="16"/>
      <c r="K294" s="16"/>
      <c r="L294" s="16"/>
      <c r="M294" s="17"/>
      <c r="N294" s="14"/>
      <c r="O294" s="15"/>
      <c r="P294" s="15"/>
      <c r="Q294" s="20"/>
      <c r="R294" s="23"/>
      <c r="S294" s="21"/>
      <c r="T294" s="22"/>
      <c r="U294" s="104"/>
      <c r="V294" s="62"/>
      <c r="W294" s="62"/>
      <c r="X294" s="23"/>
      <c r="Y294" s="24"/>
      <c r="Z294" s="117" t="str">
        <f t="shared" si="55"/>
        <v/>
      </c>
      <c r="AA294" s="118" t="str">
        <f t="shared" si="55"/>
        <v/>
      </c>
      <c r="AB294" s="118" t="str">
        <f t="shared" si="55"/>
        <v/>
      </c>
      <c r="AC294" s="118" t="str">
        <f t="shared" si="55"/>
        <v/>
      </c>
      <c r="AD294" s="118" t="str">
        <f t="shared" si="55"/>
        <v/>
      </c>
      <c r="AE294" s="118" t="str">
        <f t="shared" si="55"/>
        <v/>
      </c>
      <c r="AF294" s="121" t="str">
        <f t="shared" si="55"/>
        <v/>
      </c>
      <c r="AG294" s="121" t="str">
        <f t="shared" si="55"/>
        <v/>
      </c>
      <c r="AH294" s="121" t="str">
        <f t="shared" si="55"/>
        <v/>
      </c>
      <c r="AI294" s="121" t="str">
        <f t="shared" si="55"/>
        <v/>
      </c>
      <c r="AJ294" s="121" t="str">
        <f t="shared" si="55"/>
        <v/>
      </c>
      <c r="AK294" s="122" t="str">
        <f t="shared" si="55"/>
        <v/>
      </c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60"/>
      <c r="AZ294" s="60"/>
      <c r="BA294" s="60"/>
      <c r="BB294" s="60"/>
      <c r="BC294" s="60"/>
      <c r="BD294" s="60"/>
      <c r="BE294" s="60"/>
    </row>
    <row r="295" spans="2:57">
      <c r="Y295" s="107" t="s">
        <v>151</v>
      </c>
      <c r="Z295" s="105">
        <f t="shared" ref="Z295:AK295" si="56">+Z3</f>
        <v>2024</v>
      </c>
      <c r="AA295" s="105">
        <f t="shared" si="56"/>
        <v>2025</v>
      </c>
      <c r="AB295" s="105">
        <f t="shared" si="56"/>
        <v>2026</v>
      </c>
      <c r="AC295" s="105">
        <f t="shared" si="56"/>
        <v>2027</v>
      </c>
      <c r="AD295" s="105">
        <f t="shared" si="56"/>
        <v>2028</v>
      </c>
      <c r="AE295" s="105">
        <f t="shared" si="56"/>
        <v>2029</v>
      </c>
      <c r="AF295" s="105">
        <f t="shared" si="56"/>
        <v>2030</v>
      </c>
      <c r="AG295" s="105">
        <f t="shared" si="56"/>
        <v>2031</v>
      </c>
      <c r="AH295" s="105">
        <f t="shared" si="56"/>
        <v>2032</v>
      </c>
      <c r="AI295" s="105">
        <f t="shared" si="56"/>
        <v>2033</v>
      </c>
      <c r="AJ295" s="105">
        <f t="shared" si="56"/>
        <v>2034</v>
      </c>
      <c r="AK295" s="105" t="str">
        <f t="shared" si="56"/>
        <v>Beyond</v>
      </c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</row>
    <row r="296" spans="2:57">
      <c r="X296" s="139">
        <f>SUM(Z296:AK296)</f>
        <v>3982750</v>
      </c>
      <c r="Y296" s="139"/>
      <c r="Z296" s="106">
        <f>SUM(Z4:Z294)</f>
        <v>155500</v>
      </c>
      <c r="AA296" s="106">
        <f t="shared" ref="AA296:AK296" si="57">SUM(AA4:AA294)</f>
        <v>568250</v>
      </c>
      <c r="AB296" s="106">
        <f t="shared" si="57"/>
        <v>336250</v>
      </c>
      <c r="AC296" s="106">
        <f t="shared" si="57"/>
        <v>577150</v>
      </c>
      <c r="AD296" s="106">
        <f t="shared" si="57"/>
        <v>568300</v>
      </c>
      <c r="AE296" s="106">
        <f t="shared" si="57"/>
        <v>360400</v>
      </c>
      <c r="AF296" s="106">
        <f t="shared" si="57"/>
        <v>779700</v>
      </c>
      <c r="AG296" s="106">
        <f t="shared" si="57"/>
        <v>202900</v>
      </c>
      <c r="AH296" s="106">
        <f t="shared" si="57"/>
        <v>147500</v>
      </c>
      <c r="AI296" s="106">
        <f t="shared" si="57"/>
        <v>86800</v>
      </c>
      <c r="AJ296" s="106">
        <f t="shared" si="57"/>
        <v>60000</v>
      </c>
      <c r="AK296" s="106">
        <f t="shared" si="57"/>
        <v>140000</v>
      </c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60"/>
      <c r="AZ296" s="60"/>
      <c r="BA296" s="60"/>
      <c r="BB296" s="60"/>
      <c r="BC296" s="60"/>
      <c r="BD296" s="60"/>
      <c r="BE296" s="60"/>
    </row>
    <row r="297" spans="2:57"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60"/>
      <c r="AZ297" s="60"/>
      <c r="BA297" s="60"/>
      <c r="BB297" s="60"/>
      <c r="BC297" s="60"/>
      <c r="BD297" s="60"/>
      <c r="BE297" s="60"/>
    </row>
    <row r="298" spans="2:57"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60"/>
      <c r="BE298" s="60"/>
    </row>
    <row r="299" spans="2:57">
      <c r="X299" s="141" t="s">
        <v>573</v>
      </c>
      <c r="Y299" s="141"/>
      <c r="Z299" s="141"/>
      <c r="AA299" s="141"/>
      <c r="AB299" s="141"/>
      <c r="AC299" s="141"/>
      <c r="AD299" s="141"/>
      <c r="AE299" s="141"/>
      <c r="AF299" s="141"/>
      <c r="AG299" s="141"/>
      <c r="AH299" s="141"/>
      <c r="AI299" s="141"/>
      <c r="AJ299" s="141"/>
      <c r="AK299" s="141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60"/>
      <c r="AZ299" s="60"/>
      <c r="BA299" s="60"/>
      <c r="BB299" s="60"/>
      <c r="BC299" s="60"/>
      <c r="BD299" s="60"/>
      <c r="BE299" s="60"/>
    </row>
    <row r="300" spans="2:57">
      <c r="X300" s="140">
        <f>SUMIF($W4:$W294,"NO",U4:U294)</f>
        <v>3982750</v>
      </c>
      <c r="Y300" s="140"/>
      <c r="Z300" s="129">
        <f t="shared" ref="Z300:AK300" si="58">SUMIF($W4:$W294,"NO",Z4:Z294)</f>
        <v>155500</v>
      </c>
      <c r="AA300" s="129">
        <f t="shared" si="58"/>
        <v>568250</v>
      </c>
      <c r="AB300" s="129">
        <f t="shared" si="58"/>
        <v>336250</v>
      </c>
      <c r="AC300" s="129">
        <f t="shared" si="58"/>
        <v>577150</v>
      </c>
      <c r="AD300" s="129">
        <f t="shared" si="58"/>
        <v>568300</v>
      </c>
      <c r="AE300" s="129">
        <f t="shared" si="58"/>
        <v>360400</v>
      </c>
      <c r="AF300" s="129">
        <f t="shared" si="58"/>
        <v>779700</v>
      </c>
      <c r="AG300" s="129">
        <f t="shared" si="58"/>
        <v>202900</v>
      </c>
      <c r="AH300" s="129">
        <f t="shared" si="58"/>
        <v>147500</v>
      </c>
      <c r="AI300" s="129">
        <f t="shared" si="58"/>
        <v>86800</v>
      </c>
      <c r="AJ300" s="129">
        <f t="shared" si="58"/>
        <v>60000</v>
      </c>
      <c r="AK300" s="129">
        <f t="shared" si="58"/>
        <v>140000</v>
      </c>
      <c r="AL300" s="60"/>
      <c r="AM300" s="60"/>
      <c r="AN300" s="60"/>
      <c r="AO300" s="60"/>
      <c r="AP300" s="60"/>
      <c r="AQ300" s="60"/>
      <c r="AR300" s="60"/>
      <c r="AS300" s="60"/>
      <c r="AT300" s="60"/>
      <c r="AU300" s="60"/>
      <c r="AV300" s="60"/>
      <c r="AW300" s="60"/>
      <c r="AX300" s="60"/>
      <c r="AY300" s="60"/>
      <c r="AZ300" s="60"/>
      <c r="BA300" s="60"/>
      <c r="BB300" s="60"/>
      <c r="BC300" s="60"/>
      <c r="BD300" s="60"/>
      <c r="BE300" s="60"/>
    </row>
    <row r="301" spans="2:57"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</row>
    <row r="302" spans="2:57">
      <c r="AL302" s="60"/>
      <c r="AM302" s="60"/>
      <c r="AN302" s="60"/>
      <c r="AO302" s="60"/>
      <c r="AP302" s="60"/>
      <c r="AQ302" s="60"/>
      <c r="AR302" s="60"/>
      <c r="AS302" s="60"/>
      <c r="AT302" s="60"/>
      <c r="AU302" s="60"/>
      <c r="AV302" s="60"/>
      <c r="AW302" s="60"/>
      <c r="AX302" s="60"/>
      <c r="AY302" s="60"/>
      <c r="AZ302" s="60"/>
      <c r="BA302" s="60"/>
      <c r="BB302" s="60"/>
      <c r="BC302" s="60"/>
      <c r="BD302" s="60"/>
      <c r="BE302" s="60"/>
    </row>
    <row r="303" spans="2:57">
      <c r="AL303" s="60"/>
      <c r="AM303" s="60"/>
      <c r="AN303" s="60"/>
      <c r="AO303" s="60"/>
      <c r="AP303" s="60"/>
      <c r="AQ303" s="60"/>
      <c r="AR303" s="60"/>
      <c r="AS303" s="60"/>
      <c r="AT303" s="60"/>
      <c r="AU303" s="60"/>
      <c r="AV303" s="60"/>
      <c r="AW303" s="60"/>
      <c r="AX303" s="60"/>
      <c r="AY303" s="60"/>
      <c r="AZ303" s="60"/>
      <c r="BA303" s="60"/>
      <c r="BB303" s="60"/>
      <c r="BC303" s="60"/>
      <c r="BD303" s="60"/>
      <c r="BE303" s="60"/>
    </row>
    <row r="304" spans="2:57">
      <c r="AL304" s="60"/>
      <c r="AM304" s="60"/>
      <c r="AN304" s="60"/>
      <c r="AO304" s="60"/>
      <c r="AP304" s="60"/>
      <c r="AQ304" s="60"/>
      <c r="AR304" s="60"/>
      <c r="AS304" s="60"/>
      <c r="AT304" s="60"/>
      <c r="AU304" s="60"/>
      <c r="AV304" s="60"/>
      <c r="AW304" s="60"/>
      <c r="AX304" s="60"/>
      <c r="AY304" s="60"/>
      <c r="AZ304" s="60"/>
      <c r="BA304" s="60"/>
      <c r="BB304" s="60"/>
      <c r="BC304" s="60"/>
      <c r="BD304" s="60"/>
      <c r="BE304" s="60"/>
    </row>
    <row r="305" spans="38:57">
      <c r="AL305" s="60"/>
      <c r="AM305" s="60"/>
      <c r="AN305" s="60"/>
      <c r="AO305" s="60"/>
      <c r="AP305" s="60"/>
      <c r="AQ305" s="60"/>
      <c r="AR305" s="60"/>
      <c r="AS305" s="60"/>
      <c r="AT305" s="60"/>
      <c r="AU305" s="60"/>
      <c r="AV305" s="60"/>
      <c r="AW305" s="60"/>
      <c r="AX305" s="60"/>
      <c r="AY305" s="60"/>
      <c r="AZ305" s="60"/>
      <c r="BA305" s="60"/>
      <c r="BB305" s="60"/>
      <c r="BC305" s="60"/>
      <c r="BD305" s="60"/>
      <c r="BE305" s="60"/>
    </row>
    <row r="306" spans="38:57">
      <c r="AL306" s="60"/>
      <c r="AM306" s="60"/>
      <c r="AN306" s="60"/>
      <c r="AO306" s="60"/>
      <c r="AP306" s="60"/>
      <c r="AQ306" s="60"/>
      <c r="AR306" s="60"/>
      <c r="AS306" s="60"/>
      <c r="AT306" s="60"/>
      <c r="AU306" s="60"/>
      <c r="AV306" s="60"/>
      <c r="AW306" s="60"/>
      <c r="AX306" s="60"/>
      <c r="AY306" s="60"/>
      <c r="AZ306" s="60"/>
      <c r="BA306" s="60"/>
      <c r="BB306" s="60"/>
      <c r="BC306" s="60"/>
      <c r="BD306" s="60"/>
      <c r="BE306" s="60"/>
    </row>
    <row r="307" spans="38:57">
      <c r="AL307" s="60"/>
      <c r="AM307" s="60"/>
      <c r="AN307" s="60"/>
      <c r="AO307" s="60"/>
      <c r="AP307" s="60"/>
      <c r="AQ307" s="60"/>
      <c r="AR307" s="60"/>
      <c r="AS307" s="60"/>
      <c r="AT307" s="60"/>
      <c r="AU307" s="60"/>
      <c r="AV307" s="60"/>
      <c r="AW307" s="60"/>
      <c r="AX307" s="60"/>
      <c r="AY307" s="60"/>
      <c r="AZ307" s="60"/>
      <c r="BA307" s="60"/>
      <c r="BB307" s="60"/>
      <c r="BC307" s="60"/>
      <c r="BD307" s="60"/>
      <c r="BE307" s="60"/>
    </row>
    <row r="308" spans="38:57">
      <c r="AL308" s="60"/>
      <c r="AM308" s="60"/>
      <c r="AN308" s="60"/>
      <c r="AO308" s="60"/>
      <c r="AP308" s="60"/>
      <c r="AQ308" s="60"/>
      <c r="AR308" s="60"/>
      <c r="AS308" s="60"/>
      <c r="AT308" s="60"/>
      <c r="AU308" s="60"/>
      <c r="AV308" s="60"/>
      <c r="AW308" s="60"/>
      <c r="AX308" s="60"/>
      <c r="AY308" s="60"/>
      <c r="AZ308" s="60"/>
      <c r="BA308" s="60"/>
      <c r="BB308" s="60"/>
      <c r="BC308" s="60"/>
      <c r="BD308" s="60"/>
      <c r="BE308" s="60"/>
    </row>
    <row r="309" spans="38:57"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</row>
    <row r="310" spans="38:57">
      <c r="AL310" s="60"/>
      <c r="AM310" s="60"/>
      <c r="AN310" s="60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60"/>
      <c r="AZ310" s="60"/>
      <c r="BA310" s="60"/>
      <c r="BB310" s="60"/>
      <c r="BC310" s="60"/>
      <c r="BD310" s="60"/>
      <c r="BE310" s="60"/>
    </row>
    <row r="311" spans="38:57">
      <c r="AL311" s="60"/>
      <c r="AM311" s="60"/>
      <c r="AN311" s="60"/>
      <c r="AO311" s="60"/>
      <c r="AP311" s="60"/>
      <c r="AQ311" s="60"/>
      <c r="AR311" s="60"/>
      <c r="AS311" s="60"/>
      <c r="AT311" s="60"/>
      <c r="AU311" s="60"/>
      <c r="AV311" s="60"/>
      <c r="AW311" s="60"/>
      <c r="AX311" s="60"/>
      <c r="AY311" s="60"/>
      <c r="AZ311" s="60"/>
      <c r="BA311" s="60"/>
      <c r="BB311" s="60"/>
      <c r="BC311" s="60"/>
      <c r="BD311" s="60"/>
      <c r="BE311" s="60"/>
    </row>
    <row r="312" spans="38:57">
      <c r="AL312" s="60"/>
      <c r="AM312" s="60"/>
      <c r="AN312" s="60"/>
      <c r="AO312" s="60"/>
      <c r="AP312" s="60"/>
      <c r="AQ312" s="60"/>
      <c r="AR312" s="60"/>
      <c r="AS312" s="60"/>
      <c r="AT312" s="60"/>
      <c r="AU312" s="60"/>
      <c r="AV312" s="60"/>
      <c r="AW312" s="60"/>
      <c r="AX312" s="60"/>
      <c r="AY312" s="60"/>
      <c r="AZ312" s="60"/>
      <c r="BA312" s="60"/>
      <c r="BB312" s="60"/>
      <c r="BC312" s="60"/>
      <c r="BD312" s="60"/>
      <c r="BE312" s="60"/>
    </row>
    <row r="313" spans="38:57">
      <c r="AL313" s="60"/>
      <c r="AM313" s="60"/>
      <c r="AN313" s="60"/>
      <c r="AO313" s="60"/>
      <c r="AP313" s="60"/>
      <c r="AQ313" s="60"/>
      <c r="AR313" s="60"/>
      <c r="AS313" s="60"/>
      <c r="AT313" s="60"/>
      <c r="AU313" s="60"/>
      <c r="AV313" s="60"/>
      <c r="AW313" s="60"/>
      <c r="AX313" s="60"/>
      <c r="AY313" s="60"/>
      <c r="AZ313" s="60"/>
      <c r="BA313" s="60"/>
      <c r="BB313" s="60"/>
      <c r="BC313" s="60"/>
      <c r="BD313" s="60"/>
      <c r="BE313" s="60"/>
    </row>
    <row r="314" spans="38:57">
      <c r="AL314" s="60"/>
      <c r="AM314" s="60"/>
      <c r="AN314" s="60"/>
      <c r="AO314" s="60"/>
      <c r="AP314" s="60"/>
      <c r="AQ314" s="60"/>
      <c r="AR314" s="60"/>
      <c r="AS314" s="60"/>
      <c r="AT314" s="60"/>
      <c r="AU314" s="60"/>
      <c r="AV314" s="60"/>
      <c r="AW314" s="60"/>
      <c r="AX314" s="60"/>
      <c r="AY314" s="60"/>
      <c r="AZ314" s="60"/>
      <c r="BA314" s="60"/>
      <c r="BB314" s="60"/>
      <c r="BC314" s="60"/>
      <c r="BD314" s="60"/>
      <c r="BE314" s="60"/>
    </row>
    <row r="315" spans="38:57">
      <c r="AL315" s="60"/>
      <c r="AM315" s="60"/>
      <c r="AN315" s="60"/>
      <c r="AO315" s="60"/>
      <c r="AP315" s="60"/>
      <c r="AQ315" s="60"/>
      <c r="AR315" s="60"/>
      <c r="AS315" s="60"/>
      <c r="AT315" s="60"/>
      <c r="AU315" s="60"/>
      <c r="AV315" s="60"/>
      <c r="AW315" s="60"/>
      <c r="AX315" s="60"/>
      <c r="AY315" s="60"/>
      <c r="AZ315" s="60"/>
      <c r="BA315" s="60"/>
      <c r="BB315" s="60"/>
      <c r="BC315" s="60"/>
      <c r="BD315" s="60"/>
      <c r="BE315" s="60"/>
    </row>
    <row r="316" spans="38:57">
      <c r="AL316" s="60"/>
      <c r="AM316" s="60"/>
      <c r="AN316" s="60"/>
      <c r="AO316" s="60"/>
      <c r="AP316" s="60"/>
      <c r="AQ316" s="60"/>
      <c r="AR316" s="60"/>
      <c r="AS316" s="60"/>
      <c r="AT316" s="60"/>
      <c r="AU316" s="60"/>
      <c r="AV316" s="60"/>
      <c r="AW316" s="60"/>
      <c r="AX316" s="60"/>
      <c r="AY316" s="60"/>
      <c r="AZ316" s="60"/>
      <c r="BA316" s="60"/>
      <c r="BB316" s="60"/>
      <c r="BC316" s="60"/>
      <c r="BD316" s="60"/>
      <c r="BE316" s="60"/>
    </row>
    <row r="317" spans="38:57">
      <c r="AL317" s="60"/>
      <c r="AM317" s="60"/>
      <c r="AN317" s="60"/>
      <c r="AO317" s="60"/>
      <c r="AP317" s="60"/>
      <c r="AQ317" s="60"/>
      <c r="AR317" s="60"/>
      <c r="AS317" s="60"/>
      <c r="AT317" s="60"/>
      <c r="AU317" s="60"/>
      <c r="AV317" s="60"/>
      <c r="AW317" s="60"/>
      <c r="AX317" s="60"/>
      <c r="AY317" s="60"/>
      <c r="AZ317" s="60"/>
      <c r="BA317" s="60"/>
      <c r="BB317" s="60"/>
      <c r="BC317" s="60"/>
      <c r="BD317" s="60"/>
      <c r="BE317" s="60"/>
    </row>
    <row r="318" spans="38:57">
      <c r="AL318" s="60"/>
      <c r="AM318" s="60"/>
      <c r="AN318" s="60"/>
      <c r="AO318" s="60"/>
      <c r="AP318" s="60"/>
      <c r="AQ318" s="60"/>
      <c r="AR318" s="60"/>
      <c r="AS318" s="60"/>
      <c r="AT318" s="60"/>
      <c r="AU318" s="60"/>
      <c r="AV318" s="60"/>
      <c r="AW318" s="60"/>
      <c r="AX318" s="60"/>
      <c r="AY318" s="60"/>
      <c r="AZ318" s="60"/>
      <c r="BA318" s="60"/>
      <c r="BB318" s="60"/>
      <c r="BC318" s="60"/>
      <c r="BD318" s="60"/>
      <c r="BE318" s="60"/>
    </row>
    <row r="319" spans="38:57">
      <c r="AL319" s="60"/>
      <c r="AM319" s="60"/>
      <c r="AN319" s="60"/>
      <c r="AO319" s="60"/>
      <c r="AP319" s="60"/>
      <c r="AQ319" s="60"/>
      <c r="AR319" s="60"/>
      <c r="AS319" s="60"/>
      <c r="AT319" s="60"/>
      <c r="AU319" s="60"/>
      <c r="AV319" s="60"/>
      <c r="AW319" s="60"/>
      <c r="AX319" s="60"/>
      <c r="AY319" s="60"/>
      <c r="AZ319" s="60"/>
      <c r="BA319" s="60"/>
      <c r="BB319" s="60"/>
      <c r="BC319" s="60"/>
      <c r="BD319" s="60"/>
      <c r="BE319" s="60"/>
    </row>
  </sheetData>
  <sheetProtection formatColumns="0" formatRows="0" insertColumns="0" insertRows="0" insertHyperlinks="0" sort="0" autoFilter="0" pivotTables="0"/>
  <autoFilter ref="B3:AK294">
    <filterColumn colId="1">
      <filters>
        <filter val="DeFrancisco Eastwood Community Center"/>
      </filters>
    </filterColumn>
    <sortState ref="B4:AK294">
      <sortCondition descending="1" ref="Q3:Q294"/>
    </sortState>
  </autoFilter>
  <sortState ref="B4:AL293">
    <sortCondition ref="C4:C293"/>
    <sortCondition ref="D4:D293"/>
    <sortCondition ref="E4:E293"/>
  </sortState>
  <mergeCells count="4">
    <mergeCell ref="G2:M2"/>
    <mergeCell ref="X296:Y296"/>
    <mergeCell ref="X300:Y300"/>
    <mergeCell ref="X299:AK299"/>
  </mergeCells>
  <phoneticPr fontId="8" type="noConversion"/>
  <conditionalFormatting sqref="M3:M1048576 M1">
    <cfRule type="colorScale" priority="1">
      <colorScale>
        <cfvo type="min"/>
        <cfvo type="percentile" val="0"/>
        <cfvo type="max"/>
        <color rgb="FFFF0000"/>
        <color rgb="FFFF0000"/>
        <color theme="9" tint="0.39997558519241921"/>
      </colorScale>
    </cfRule>
  </conditionalFormatting>
  <dataValidations count="2">
    <dataValidation type="list" allowBlank="1" showInputMessage="1" showErrorMessage="1" sqref="I4:I293 W4:W293">
      <formula1>"YES,NO"</formula1>
    </dataValidation>
    <dataValidation type="list" allowBlank="1" showInputMessage="1" showErrorMessage="1" promptTitle="Subtype" sqref="E4:E295">
      <formula1>INDIRECT(D4)</formula1>
    </dataValidation>
  </dataValidations>
  <pageMargins left="0.7" right="0.7" top="0.75" bottom="0.75" header="0.3" footer="0.3"/>
  <pageSetup orientation="portrait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errorStyle="warning" allowBlank="1" showInputMessage="1" showErrorMessage="1" promptTitle="Facility">
          <x14:formula1>
            <xm:f>'Data Fields for Drop Down'!$B$2:$B$11</xm:f>
          </x14:formula1>
          <xm:sqref>C4:C295</xm:sqref>
        </x14:dataValidation>
        <x14:dataValidation type="list" allowBlank="1" showInputMessage="1" showErrorMessage="1" promptTitle="Deficiency">
          <x14:formula1>
            <xm:f>'Data Fields for Drop Down'!$C$1:$O$1</xm:f>
          </x14:formula1>
          <xm:sqref>D252:D270 D7 D9:D21 D23 D25:D27 D29 D239:D245 D33:D46 D53:D73 D75:D94 D96:D103 D48:D51 D110:D113 D115:D124 D105:D107 D147:D149 D151 D153:D168 D170:D222 D224 D226:D230 D126:D145 D232:D237 D249 D281:D295</xm:sqref>
        </x14:dataValidation>
        <x14:dataValidation type="list" allowBlank="1" showInputMessage="1" showErrorMessage="1">
          <x14:formula1>
            <xm:f>'Data Fields for Drop Down'!$B$52:$B$59</xm:f>
          </x14:formula1>
          <xm:sqref>V4:V293</xm:sqref>
        </x14:dataValidation>
        <x14:dataValidation type="list" allowBlank="1" showInputMessage="1" showErrorMessage="1">
          <x14:formula1>
            <xm:f>'Data Fields for Drop Down'!$B$26:$B$37</xm:f>
          </x14:formula1>
          <xm:sqref>X4:X293</xm:sqref>
        </x14:dataValidation>
        <x14:dataValidation type="list" allowBlank="1" showInputMessage="1" showErrorMessage="1" promptTitle="Deficiency" prompt="Select Deficiency Type from Dropdown">
          <x14:formula1>
            <xm:f>'Data Fields for Drop Down'!$C$1:$O$1</xm:f>
          </x14:formula1>
          <xm:sqref>D250:D251 D8 D22 D24 D28 D4:D6 D47 D52 D74 D95 D104 D108:D109 D114 D125 D146 D150 D152 D169 D223 D225 D231 D238 D246:D248 D30:D32</xm:sqref>
        </x14:dataValidation>
        <x14:dataValidation type="list" showInputMessage="1" showErrorMessage="1" promptTitle="Deficiency">
          <x14:formula1>
            <xm:f>'Data Fields for Drop Down'!$C$1:$O$1</xm:f>
          </x14:formula1>
          <xm:sqref>D271:D280</xm:sqref>
        </x14:dataValidation>
        <x14:dataValidation type="list" allowBlank="1" showInputMessage="1" showErrorMessage="1">
          <x14:formula1>
            <xm:f>'Data Fields for Drop Down'!$B$87:$B$221</xm:f>
          </x14:formula1>
          <xm:sqref>H4:H293</xm:sqref>
        </x14:dataValidation>
        <x14:dataValidation type="list" allowBlank="1" showInputMessage="1" showErrorMessage="1">
          <x14:formula1>
            <xm:f>'Data Fields for Drop Down'!$B$62:$B$74</xm:f>
          </x14:formula1>
          <xm:sqref>Y4:Y293</xm:sqref>
        </x14:dataValidation>
        <x14:dataValidation type="list" allowBlank="1" showInputMessage="1" showErrorMessage="1">
          <x14:formula1>
            <xm:f>'Data Fields for Drop Down'!$E$87:$E$91</xm:f>
          </x14:formula1>
          <xm:sqref>N4:P294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5"/>
  <sheetViews>
    <sheetView zoomScale="115" zoomScaleNormal="115" workbookViewId="0">
      <selection activeCell="D20" sqref="D20"/>
    </sheetView>
  </sheetViews>
  <sheetFormatPr defaultRowHeight="15"/>
  <cols>
    <col min="1" max="1" width="24" customWidth="1"/>
    <col min="2" max="2" width="30.28515625" customWidth="1"/>
    <col min="3" max="3" width="13.5703125" style="1" customWidth="1"/>
  </cols>
  <sheetData>
    <row r="2" spans="1:3">
      <c r="A2" s="133" t="s">
        <v>188</v>
      </c>
      <c r="B2" s="66" t="s">
        <v>187</v>
      </c>
    </row>
    <row r="4" spans="1:3">
      <c r="A4" s="74" t="s">
        <v>16</v>
      </c>
      <c r="B4" s="75"/>
      <c r="C4" s="76"/>
    </row>
    <row r="5" spans="1:3" ht="24" customHeight="1">
      <c r="A5" s="143" t="s">
        <v>17</v>
      </c>
      <c r="B5" s="143"/>
      <c r="C5" s="77" t="s">
        <v>18</v>
      </c>
    </row>
    <row r="6" spans="1:3">
      <c r="A6" s="142" t="s">
        <v>19</v>
      </c>
      <c r="B6" s="8" t="s">
        <v>20</v>
      </c>
      <c r="C6" s="9">
        <v>10</v>
      </c>
    </row>
    <row r="7" spans="1:3">
      <c r="A7" s="142"/>
      <c r="B7" s="8" t="s">
        <v>21</v>
      </c>
      <c r="C7" s="9">
        <v>15</v>
      </c>
    </row>
    <row r="8" spans="1:3">
      <c r="A8" s="142"/>
      <c r="B8" s="8" t="s">
        <v>22</v>
      </c>
      <c r="C8" s="9">
        <v>15</v>
      </c>
    </row>
    <row r="9" spans="1:3">
      <c r="A9" s="142"/>
      <c r="B9" s="8" t="s">
        <v>23</v>
      </c>
      <c r="C9" s="9">
        <v>15</v>
      </c>
    </row>
    <row r="10" spans="1:3">
      <c r="A10" s="142" t="s">
        <v>24</v>
      </c>
      <c r="B10" s="8" t="s">
        <v>25</v>
      </c>
      <c r="C10" s="9">
        <v>15</v>
      </c>
    </row>
    <row r="11" spans="1:3">
      <c r="A11" s="142"/>
      <c r="B11" s="8" t="s">
        <v>26</v>
      </c>
      <c r="C11" s="9">
        <v>15</v>
      </c>
    </row>
    <row r="12" spans="1:3">
      <c r="A12" s="142"/>
      <c r="B12" s="8" t="s">
        <v>27</v>
      </c>
      <c r="C12" s="9">
        <v>19</v>
      </c>
    </row>
    <row r="13" spans="1:3">
      <c r="A13" s="142" t="s">
        <v>28</v>
      </c>
      <c r="B13" s="8" t="s">
        <v>29</v>
      </c>
      <c r="C13" s="9">
        <v>15</v>
      </c>
    </row>
    <row r="14" spans="1:3">
      <c r="A14" s="142"/>
      <c r="B14" s="8" t="s">
        <v>30</v>
      </c>
      <c r="C14" s="9">
        <v>15</v>
      </c>
    </row>
    <row r="15" spans="1:3">
      <c r="A15" s="142" t="s">
        <v>31</v>
      </c>
      <c r="B15" s="8" t="s">
        <v>32</v>
      </c>
      <c r="C15" s="9" t="s">
        <v>33</v>
      </c>
    </row>
    <row r="16" spans="1:3">
      <c r="A16" s="142"/>
      <c r="B16" s="8" t="s">
        <v>34</v>
      </c>
      <c r="C16" s="9" t="s">
        <v>35</v>
      </c>
    </row>
    <row r="17" spans="1:3">
      <c r="A17" s="142"/>
      <c r="B17" s="8" t="s">
        <v>36</v>
      </c>
      <c r="C17" s="9" t="s">
        <v>37</v>
      </c>
    </row>
    <row r="18" spans="1:3">
      <c r="A18" s="142"/>
      <c r="B18" s="8" t="s">
        <v>38</v>
      </c>
      <c r="C18" s="9">
        <v>15</v>
      </c>
    </row>
    <row r="19" spans="1:3">
      <c r="A19" s="142" t="s">
        <v>39</v>
      </c>
      <c r="B19" s="142"/>
      <c r="C19" s="9">
        <v>21</v>
      </c>
    </row>
    <row r="20" spans="1:3">
      <c r="A20" s="8" t="s">
        <v>40</v>
      </c>
      <c r="B20" s="8" t="s">
        <v>41</v>
      </c>
      <c r="C20" s="9">
        <v>18</v>
      </c>
    </row>
    <row r="21" spans="1:3">
      <c r="A21" s="142" t="s">
        <v>42</v>
      </c>
      <c r="B21" s="8" t="s">
        <v>43</v>
      </c>
      <c r="C21" s="9">
        <v>13</v>
      </c>
    </row>
    <row r="22" spans="1:3">
      <c r="A22" s="142"/>
      <c r="B22" s="8" t="s">
        <v>44</v>
      </c>
      <c r="C22" s="9">
        <v>20</v>
      </c>
    </row>
    <row r="23" spans="1:3">
      <c r="A23" s="142" t="s">
        <v>45</v>
      </c>
      <c r="B23" s="8" t="s">
        <v>38</v>
      </c>
      <c r="C23" s="9">
        <v>10</v>
      </c>
    </row>
    <row r="24" spans="1:3">
      <c r="A24" s="142"/>
      <c r="B24" s="8" t="s">
        <v>44</v>
      </c>
      <c r="C24" s="9">
        <v>25</v>
      </c>
    </row>
    <row r="25" spans="1:3">
      <c r="A25" s="142" t="s">
        <v>46</v>
      </c>
      <c r="B25" s="8" t="s">
        <v>47</v>
      </c>
      <c r="C25" s="9">
        <v>27</v>
      </c>
    </row>
    <row r="26" spans="1:3">
      <c r="A26" s="142"/>
      <c r="B26" s="8" t="s">
        <v>48</v>
      </c>
      <c r="C26" s="9">
        <v>20</v>
      </c>
    </row>
    <row r="27" spans="1:3">
      <c r="A27" s="142"/>
      <c r="B27" s="8" t="s">
        <v>49</v>
      </c>
      <c r="C27" s="9">
        <v>20</v>
      </c>
    </row>
    <row r="28" spans="1:3">
      <c r="A28" s="142" t="s">
        <v>50</v>
      </c>
      <c r="B28" s="142"/>
      <c r="C28" s="9">
        <v>17</v>
      </c>
    </row>
    <row r="29" spans="1:3">
      <c r="A29" s="142" t="s">
        <v>51</v>
      </c>
      <c r="B29" s="142"/>
      <c r="C29" s="9">
        <v>30</v>
      </c>
    </row>
    <row r="30" spans="1:3">
      <c r="A30" s="142" t="s">
        <v>52</v>
      </c>
      <c r="B30" s="142"/>
      <c r="C30" s="9">
        <v>20</v>
      </c>
    </row>
    <row r="31" spans="1:3">
      <c r="A31" s="142" t="s">
        <v>53</v>
      </c>
      <c r="B31" s="8" t="s">
        <v>54</v>
      </c>
      <c r="C31" s="9">
        <v>25</v>
      </c>
    </row>
    <row r="32" spans="1:3">
      <c r="A32" s="142"/>
      <c r="B32" s="8" t="s">
        <v>55</v>
      </c>
      <c r="C32" s="9">
        <v>20</v>
      </c>
    </row>
    <row r="33" spans="1:3">
      <c r="A33" s="142"/>
      <c r="B33" s="8" t="s">
        <v>56</v>
      </c>
      <c r="C33" s="9">
        <v>15</v>
      </c>
    </row>
    <row r="34" spans="1:3">
      <c r="A34" s="142"/>
      <c r="B34" s="8" t="s">
        <v>57</v>
      </c>
      <c r="C34" s="9">
        <v>20</v>
      </c>
    </row>
    <row r="35" spans="1:3">
      <c r="A35" s="142" t="s">
        <v>58</v>
      </c>
      <c r="B35" s="8" t="s">
        <v>59</v>
      </c>
      <c r="C35" s="9">
        <v>20</v>
      </c>
    </row>
    <row r="36" spans="1:3">
      <c r="A36" s="142"/>
      <c r="B36" s="8" t="s">
        <v>38</v>
      </c>
      <c r="C36" s="9">
        <v>15</v>
      </c>
    </row>
    <row r="37" spans="1:3">
      <c r="A37" s="8" t="s">
        <v>60</v>
      </c>
      <c r="B37" s="8" t="s">
        <v>61</v>
      </c>
      <c r="C37" s="9">
        <v>24</v>
      </c>
    </row>
    <row r="38" spans="1:3">
      <c r="A38" s="142" t="s">
        <v>62</v>
      </c>
      <c r="B38" s="142"/>
      <c r="C38" s="9">
        <v>20</v>
      </c>
    </row>
    <row r="39" spans="1:3">
      <c r="A39" s="142" t="s">
        <v>63</v>
      </c>
      <c r="B39" s="8" t="s">
        <v>64</v>
      </c>
      <c r="C39" s="9">
        <v>20</v>
      </c>
    </row>
    <row r="40" spans="1:3">
      <c r="A40" s="142"/>
      <c r="B40" s="8" t="s">
        <v>54</v>
      </c>
      <c r="C40" s="9">
        <v>23</v>
      </c>
    </row>
    <row r="41" spans="1:3">
      <c r="A41" s="142"/>
      <c r="B41" s="8" t="s">
        <v>65</v>
      </c>
      <c r="C41" s="9">
        <v>23</v>
      </c>
    </row>
    <row r="42" spans="1:3">
      <c r="A42" s="142" t="s">
        <v>66</v>
      </c>
      <c r="B42" s="8" t="s">
        <v>67</v>
      </c>
      <c r="C42" s="9">
        <v>20</v>
      </c>
    </row>
    <row r="43" spans="1:3">
      <c r="A43" s="142"/>
      <c r="B43" s="8" t="s">
        <v>68</v>
      </c>
      <c r="C43" s="9">
        <v>20</v>
      </c>
    </row>
    <row r="44" spans="1:3">
      <c r="A44" s="142"/>
      <c r="B44" s="8" t="s">
        <v>69</v>
      </c>
      <c r="C44" s="9">
        <v>34</v>
      </c>
    </row>
    <row r="45" spans="1:3">
      <c r="A45" s="142" t="s">
        <v>70</v>
      </c>
      <c r="B45" s="142"/>
      <c r="C45" s="9">
        <v>20</v>
      </c>
    </row>
    <row r="46" spans="1:3">
      <c r="A46" s="142" t="s">
        <v>71</v>
      </c>
      <c r="B46" s="142"/>
      <c r="C46" s="9">
        <v>20</v>
      </c>
    </row>
    <row r="47" spans="1:3">
      <c r="A47" s="142" t="s">
        <v>72</v>
      </c>
      <c r="B47" s="8" t="s">
        <v>73</v>
      </c>
      <c r="C47" s="9">
        <v>20</v>
      </c>
    </row>
    <row r="48" spans="1:3">
      <c r="A48" s="142"/>
      <c r="B48" s="8" t="s">
        <v>74</v>
      </c>
      <c r="C48" s="9">
        <v>24</v>
      </c>
    </row>
    <row r="49" spans="1:3">
      <c r="A49" s="142" t="s">
        <v>75</v>
      </c>
      <c r="B49" s="8" t="s">
        <v>76</v>
      </c>
      <c r="C49" s="9">
        <v>20</v>
      </c>
    </row>
    <row r="50" spans="1:3">
      <c r="A50" s="142"/>
      <c r="B50" s="8" t="s">
        <v>77</v>
      </c>
      <c r="C50" s="9">
        <v>10</v>
      </c>
    </row>
    <row r="51" spans="1:3">
      <c r="A51" s="142"/>
      <c r="B51" s="8" t="s">
        <v>78</v>
      </c>
      <c r="C51" s="9">
        <v>10</v>
      </c>
    </row>
    <row r="52" spans="1:3">
      <c r="A52" s="142"/>
      <c r="B52" s="8" t="s">
        <v>79</v>
      </c>
      <c r="C52" s="9">
        <v>15</v>
      </c>
    </row>
    <row r="53" spans="1:3">
      <c r="A53" s="142" t="s">
        <v>80</v>
      </c>
      <c r="B53" s="142"/>
      <c r="C53" s="9">
        <v>20</v>
      </c>
    </row>
    <row r="54" spans="1:3">
      <c r="A54" s="142" t="s">
        <v>81</v>
      </c>
      <c r="B54" s="142"/>
      <c r="C54" s="9">
        <v>30</v>
      </c>
    </row>
    <row r="55" spans="1:3">
      <c r="A55" s="142" t="s">
        <v>82</v>
      </c>
      <c r="B55" s="142"/>
      <c r="C55" s="9">
        <v>18</v>
      </c>
    </row>
    <row r="56" spans="1:3">
      <c r="A56" s="142" t="s">
        <v>83</v>
      </c>
      <c r="B56" s="142"/>
      <c r="C56" s="9">
        <v>17</v>
      </c>
    </row>
    <row r="57" spans="1:3">
      <c r="A57" s="142" t="s">
        <v>84</v>
      </c>
      <c r="B57" s="142"/>
      <c r="C57" s="9">
        <v>30</v>
      </c>
    </row>
    <row r="58" spans="1:3">
      <c r="A58" s="142" t="s">
        <v>85</v>
      </c>
      <c r="B58" s="8" t="s">
        <v>86</v>
      </c>
      <c r="C58" s="9">
        <v>20</v>
      </c>
    </row>
    <row r="59" spans="1:3">
      <c r="A59" s="142"/>
      <c r="B59" s="8" t="s">
        <v>38</v>
      </c>
      <c r="C59" s="9">
        <v>16</v>
      </c>
    </row>
    <row r="60" spans="1:3">
      <c r="A60" s="142"/>
      <c r="B60" s="8" t="s">
        <v>87</v>
      </c>
      <c r="C60" s="9">
        <v>15</v>
      </c>
    </row>
    <row r="61" spans="1:3">
      <c r="A61" s="142" t="s">
        <v>88</v>
      </c>
      <c r="B61" s="8" t="s">
        <v>89</v>
      </c>
      <c r="C61" s="9">
        <v>15</v>
      </c>
    </row>
    <row r="62" spans="1:3">
      <c r="A62" s="142"/>
      <c r="B62" s="8" t="s">
        <v>86</v>
      </c>
      <c r="C62" s="9">
        <v>20</v>
      </c>
    </row>
    <row r="63" spans="1:3">
      <c r="A63" s="142"/>
      <c r="B63" s="8" t="s">
        <v>90</v>
      </c>
      <c r="C63" s="9">
        <v>10</v>
      </c>
    </row>
    <row r="64" spans="1:3">
      <c r="A64" s="69" t="s">
        <v>230</v>
      </c>
      <c r="B64" s="8" t="s">
        <v>231</v>
      </c>
      <c r="C64" s="1">
        <f>(8+12)/2</f>
        <v>10</v>
      </c>
    </row>
    <row r="65" spans="2:3">
      <c r="B65" s="8" t="s">
        <v>38</v>
      </c>
      <c r="C65" s="1">
        <f>(10+15)/2</f>
        <v>12.5</v>
      </c>
    </row>
  </sheetData>
  <mergeCells count="28">
    <mergeCell ref="A56:B56"/>
    <mergeCell ref="A57:B57"/>
    <mergeCell ref="A58:A60"/>
    <mergeCell ref="A61:A63"/>
    <mergeCell ref="A46:B46"/>
    <mergeCell ref="A47:A48"/>
    <mergeCell ref="A49:A52"/>
    <mergeCell ref="A53:B53"/>
    <mergeCell ref="A54:B54"/>
    <mergeCell ref="A55:B55"/>
    <mergeCell ref="A45:B45"/>
    <mergeCell ref="A21:A22"/>
    <mergeCell ref="A23:A24"/>
    <mergeCell ref="A25:A27"/>
    <mergeCell ref="A28:B28"/>
    <mergeCell ref="A29:B29"/>
    <mergeCell ref="A30:B30"/>
    <mergeCell ref="A31:A34"/>
    <mergeCell ref="A35:A36"/>
    <mergeCell ref="A38:B38"/>
    <mergeCell ref="A39:A41"/>
    <mergeCell ref="A42:A44"/>
    <mergeCell ref="A19:B19"/>
    <mergeCell ref="A5:B5"/>
    <mergeCell ref="A6:A9"/>
    <mergeCell ref="A10:A12"/>
    <mergeCell ref="A13:A14"/>
    <mergeCell ref="A15:A18"/>
  </mergeCells>
  <hyperlinks>
    <hyperlink ref="B2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0"/>
  <sheetViews>
    <sheetView workbookViewId="0"/>
  </sheetViews>
  <sheetFormatPr defaultColWidth="17.42578125" defaultRowHeight="15"/>
  <cols>
    <col min="1" max="1" width="3.28515625" customWidth="1"/>
    <col min="2" max="2" width="43.140625" customWidth="1"/>
    <col min="3" max="3" width="15.140625" bestFit="1" customWidth="1"/>
    <col min="4" max="4" width="17.42578125" bestFit="1" customWidth="1"/>
    <col min="5" max="5" width="23" customWidth="1"/>
    <col min="6" max="12" width="24.7109375" customWidth="1"/>
  </cols>
  <sheetData>
    <row r="1" spans="1:15" s="12" customFormat="1">
      <c r="B1" s="12" t="s">
        <v>10</v>
      </c>
      <c r="C1" s="13" t="s">
        <v>91</v>
      </c>
      <c r="D1" s="13" t="s">
        <v>97</v>
      </c>
      <c r="E1" s="13" t="s">
        <v>466</v>
      </c>
      <c r="F1" s="13" t="s">
        <v>99</v>
      </c>
      <c r="G1" s="13" t="s">
        <v>110</v>
      </c>
      <c r="H1" s="13" t="s">
        <v>103</v>
      </c>
      <c r="I1" s="13" t="s">
        <v>104</v>
      </c>
      <c r="J1" s="13" t="s">
        <v>172</v>
      </c>
      <c r="K1" s="13" t="s">
        <v>468</v>
      </c>
      <c r="L1" s="13" t="s">
        <v>107</v>
      </c>
      <c r="M1" s="13" t="s">
        <v>139</v>
      </c>
      <c r="N1" s="13" t="s">
        <v>108</v>
      </c>
      <c r="O1" s="13" t="s">
        <v>136</v>
      </c>
    </row>
    <row r="2" spans="1:15">
      <c r="A2" s="2">
        <v>1</v>
      </c>
      <c r="B2" s="6" t="s">
        <v>0</v>
      </c>
      <c r="C2" s="4" t="s">
        <v>171</v>
      </c>
      <c r="D2" s="4" t="s">
        <v>171</v>
      </c>
      <c r="E2" s="4" t="s">
        <v>171</v>
      </c>
      <c r="F2" s="4" t="s">
        <v>117</v>
      </c>
      <c r="G2" s="4" t="s">
        <v>102</v>
      </c>
      <c r="H2" s="4" t="s">
        <v>171</v>
      </c>
      <c r="I2" s="4" t="s">
        <v>171</v>
      </c>
      <c r="J2" s="4" t="s">
        <v>117</v>
      </c>
      <c r="K2" s="4" t="s">
        <v>171</v>
      </c>
      <c r="L2" s="4" t="s">
        <v>171</v>
      </c>
      <c r="M2" s="4" t="s">
        <v>171</v>
      </c>
      <c r="N2" s="4" t="s">
        <v>109</v>
      </c>
    </row>
    <row r="3" spans="1:15">
      <c r="A3" s="2">
        <v>2</v>
      </c>
      <c r="B3" s="6" t="s">
        <v>1</v>
      </c>
      <c r="C3" s="4" t="s">
        <v>123</v>
      </c>
      <c r="D3" s="4" t="s">
        <v>72</v>
      </c>
      <c r="E3" s="4" t="s">
        <v>131</v>
      </c>
      <c r="F3" s="4" t="s">
        <v>171</v>
      </c>
      <c r="G3" s="4" t="s">
        <v>171</v>
      </c>
      <c r="H3" s="4" t="s">
        <v>138</v>
      </c>
      <c r="I3" s="4" t="s">
        <v>137</v>
      </c>
      <c r="J3" s="4" t="s">
        <v>171</v>
      </c>
      <c r="K3" s="4" t="s">
        <v>141</v>
      </c>
      <c r="L3" s="4" t="s">
        <v>141</v>
      </c>
      <c r="M3" s="4" t="s">
        <v>137</v>
      </c>
      <c r="N3" s="4" t="s">
        <v>171</v>
      </c>
    </row>
    <row r="4" spans="1:15" ht="30">
      <c r="A4" s="2">
        <v>3</v>
      </c>
      <c r="B4" s="6" t="s">
        <v>2</v>
      </c>
      <c r="C4" s="4" t="s">
        <v>94</v>
      </c>
      <c r="D4" s="4" t="s">
        <v>212</v>
      </c>
      <c r="E4" s="4" t="s">
        <v>132</v>
      </c>
      <c r="F4" s="4" t="s">
        <v>116</v>
      </c>
      <c r="G4" s="4" t="s">
        <v>112</v>
      </c>
      <c r="H4" s="4" t="s">
        <v>126</v>
      </c>
      <c r="I4" s="4" t="s">
        <v>212</v>
      </c>
      <c r="J4" s="4" t="s">
        <v>128</v>
      </c>
      <c r="K4" s="4" t="s">
        <v>137</v>
      </c>
      <c r="L4" s="4" t="s">
        <v>137</v>
      </c>
      <c r="N4" s="4" t="s">
        <v>137</v>
      </c>
    </row>
    <row r="5" spans="1:15" ht="30">
      <c r="A5" s="2">
        <v>4</v>
      </c>
      <c r="B5" s="6" t="s">
        <v>3</v>
      </c>
      <c r="C5" s="4" t="s">
        <v>212</v>
      </c>
      <c r="D5" s="4" t="s">
        <v>136</v>
      </c>
      <c r="E5" s="4" t="s">
        <v>212</v>
      </c>
      <c r="F5" s="4" t="s">
        <v>114</v>
      </c>
      <c r="G5" s="4" t="s">
        <v>138</v>
      </c>
      <c r="H5" s="4" t="s">
        <v>212</v>
      </c>
      <c r="J5" s="4" t="s">
        <v>127</v>
      </c>
      <c r="K5" s="4" t="s">
        <v>212</v>
      </c>
      <c r="L5" s="4" t="s">
        <v>212</v>
      </c>
      <c r="N5" s="4" t="s">
        <v>212</v>
      </c>
    </row>
    <row r="6" spans="1:15" ht="30">
      <c r="A6" s="2">
        <v>5</v>
      </c>
      <c r="B6" s="6" t="s">
        <v>4</v>
      </c>
      <c r="C6" s="4" t="s">
        <v>136</v>
      </c>
      <c r="D6" s="4" t="s">
        <v>98</v>
      </c>
      <c r="E6" s="4" t="s">
        <v>136</v>
      </c>
      <c r="F6" s="4" t="s">
        <v>138</v>
      </c>
      <c r="G6" s="4" t="s">
        <v>100</v>
      </c>
      <c r="H6" s="4" t="s">
        <v>136</v>
      </c>
      <c r="J6" s="4" t="s">
        <v>212</v>
      </c>
      <c r="K6" s="4" t="s">
        <v>136</v>
      </c>
      <c r="L6" s="4" t="s">
        <v>136</v>
      </c>
    </row>
    <row r="7" spans="1:15" ht="45">
      <c r="A7" s="2">
        <v>6</v>
      </c>
      <c r="B7" s="6" t="s">
        <v>5</v>
      </c>
      <c r="C7" s="4" t="s">
        <v>93</v>
      </c>
      <c r="D7" s="4" t="s">
        <v>96</v>
      </c>
      <c r="E7" s="4" t="s">
        <v>130</v>
      </c>
      <c r="F7" s="4" t="s">
        <v>119</v>
      </c>
      <c r="G7" s="4" t="s">
        <v>212</v>
      </c>
      <c r="H7" s="4" t="s">
        <v>124</v>
      </c>
      <c r="J7" s="4" t="s">
        <v>136</v>
      </c>
      <c r="K7" s="4" t="s">
        <v>140</v>
      </c>
      <c r="L7" s="4" t="s">
        <v>140</v>
      </c>
    </row>
    <row r="8" spans="1:15" ht="30">
      <c r="A8" s="2">
        <v>7</v>
      </c>
      <c r="B8" s="6" t="s">
        <v>6</v>
      </c>
      <c r="C8" s="4" t="s">
        <v>92</v>
      </c>
      <c r="D8" s="4" t="s">
        <v>134</v>
      </c>
      <c r="E8" s="4" t="s">
        <v>133</v>
      </c>
      <c r="F8" s="4" t="s">
        <v>115</v>
      </c>
      <c r="G8" s="4" t="s">
        <v>136</v>
      </c>
      <c r="H8" s="4" t="s">
        <v>125</v>
      </c>
    </row>
    <row r="9" spans="1:15">
      <c r="A9" s="2">
        <v>8</v>
      </c>
      <c r="B9" s="6" t="s">
        <v>7</v>
      </c>
      <c r="C9" s="4" t="s">
        <v>95</v>
      </c>
      <c r="D9" s="4" t="s">
        <v>469</v>
      </c>
      <c r="F9" s="4" t="s">
        <v>118</v>
      </c>
      <c r="G9" s="4" t="s">
        <v>120</v>
      </c>
    </row>
    <row r="10" spans="1:15" ht="30">
      <c r="A10" s="2">
        <v>9</v>
      </c>
      <c r="B10" s="6" t="s">
        <v>8</v>
      </c>
      <c r="D10" s="4"/>
      <c r="F10" s="4" t="s">
        <v>212</v>
      </c>
      <c r="G10" s="4" t="s">
        <v>101</v>
      </c>
    </row>
    <row r="11" spans="1:15">
      <c r="A11" s="3">
        <v>10</v>
      </c>
      <c r="B11" s="6" t="s">
        <v>9</v>
      </c>
      <c r="D11" s="4"/>
      <c r="F11" s="4" t="s">
        <v>389</v>
      </c>
    </row>
    <row r="12" spans="1:15">
      <c r="D12" s="4"/>
      <c r="F12" s="4" t="s">
        <v>136</v>
      </c>
    </row>
    <row r="13" spans="1:15">
      <c r="D13" s="4"/>
    </row>
    <row r="14" spans="1:15">
      <c r="D14" s="4"/>
    </row>
    <row r="15" spans="1:15">
      <c r="D15" s="4"/>
      <c r="F15" s="4"/>
    </row>
    <row r="16" spans="1:15">
      <c r="D16" s="4"/>
      <c r="F16" s="4"/>
    </row>
    <row r="17" spans="2:6">
      <c r="D17" s="4"/>
      <c r="F17" s="4"/>
    </row>
    <row r="18" spans="2:6">
      <c r="D18" s="4"/>
      <c r="F18" s="4"/>
    </row>
    <row r="19" spans="2:6">
      <c r="D19" s="4"/>
      <c r="F19" s="4"/>
    </row>
    <row r="20" spans="2:6">
      <c r="D20" s="4"/>
      <c r="F20" s="4"/>
    </row>
    <row r="21" spans="2:6">
      <c r="D21" s="4"/>
      <c r="F21" s="4"/>
    </row>
    <row r="22" spans="2:6">
      <c r="D22" s="4"/>
      <c r="F22" s="4"/>
    </row>
    <row r="23" spans="2:6">
      <c r="D23" s="4"/>
      <c r="F23" s="4"/>
    </row>
    <row r="24" spans="2:6">
      <c r="D24" s="4"/>
      <c r="F24" s="4"/>
    </row>
    <row r="25" spans="2:6">
      <c r="B25" s="12" t="s">
        <v>150</v>
      </c>
      <c r="D25" s="4"/>
      <c r="F25" s="4"/>
    </row>
    <row r="26" spans="2:6">
      <c r="B26" s="34">
        <v>2024</v>
      </c>
      <c r="D26" s="4" t="s">
        <v>110</v>
      </c>
      <c r="E26" s="4" t="s">
        <v>100</v>
      </c>
      <c r="F26" s="4" t="s">
        <v>122</v>
      </c>
    </row>
    <row r="27" spans="2:6">
      <c r="B27" s="34">
        <v>2025</v>
      </c>
      <c r="D27" s="4" t="s">
        <v>110</v>
      </c>
      <c r="E27" s="4" t="s">
        <v>101</v>
      </c>
      <c r="F27" s="4" t="s">
        <v>121</v>
      </c>
    </row>
    <row r="28" spans="2:6">
      <c r="B28" s="34">
        <v>2026</v>
      </c>
      <c r="D28" s="4" t="s">
        <v>110</v>
      </c>
      <c r="E28" s="4" t="s">
        <v>102</v>
      </c>
      <c r="F28" s="4" t="s">
        <v>122</v>
      </c>
    </row>
    <row r="29" spans="2:6">
      <c r="B29" s="34">
        <v>2027</v>
      </c>
      <c r="D29" s="4" t="s">
        <v>110</v>
      </c>
      <c r="E29" s="4" t="s">
        <v>112</v>
      </c>
      <c r="F29" s="4"/>
    </row>
    <row r="30" spans="2:6">
      <c r="B30" s="34">
        <v>2028</v>
      </c>
      <c r="D30" s="4" t="s">
        <v>110</v>
      </c>
      <c r="E30" s="4" t="s">
        <v>120</v>
      </c>
      <c r="F30" s="4"/>
    </row>
    <row r="31" spans="2:6">
      <c r="B31" s="34">
        <v>2029</v>
      </c>
      <c r="D31" s="4" t="s">
        <v>110</v>
      </c>
      <c r="E31" s="4" t="s">
        <v>138</v>
      </c>
      <c r="F31" s="4" t="s">
        <v>72</v>
      </c>
    </row>
    <row r="32" spans="2:6">
      <c r="B32" s="34">
        <v>2030</v>
      </c>
      <c r="D32" s="4" t="s">
        <v>110</v>
      </c>
      <c r="E32" s="4" t="s">
        <v>136</v>
      </c>
    </row>
    <row r="33" spans="2:6">
      <c r="B33" s="34">
        <v>2031</v>
      </c>
      <c r="D33" s="4" t="s">
        <v>103</v>
      </c>
      <c r="E33" s="4" t="s">
        <v>124</v>
      </c>
    </row>
    <row r="34" spans="2:6">
      <c r="B34" s="34">
        <v>2032</v>
      </c>
      <c r="D34" s="4" t="s">
        <v>103</v>
      </c>
      <c r="E34" s="4" t="s">
        <v>125</v>
      </c>
      <c r="F34" s="4"/>
    </row>
    <row r="35" spans="2:6">
      <c r="B35" s="34">
        <v>2033</v>
      </c>
      <c r="D35" s="4" t="s">
        <v>103</v>
      </c>
      <c r="E35" s="4" t="s">
        <v>126</v>
      </c>
      <c r="F35" s="4"/>
    </row>
    <row r="36" spans="2:6">
      <c r="B36" s="34">
        <v>2034</v>
      </c>
      <c r="D36" s="4" t="s">
        <v>103</v>
      </c>
      <c r="E36" s="4" t="s">
        <v>138</v>
      </c>
      <c r="F36" s="4"/>
    </row>
    <row r="37" spans="2:6">
      <c r="B37" t="s">
        <v>147</v>
      </c>
      <c r="D37" s="4" t="s">
        <v>103</v>
      </c>
      <c r="E37" s="4" t="s">
        <v>136</v>
      </c>
      <c r="F37" s="4"/>
    </row>
    <row r="38" spans="2:6">
      <c r="D38" s="4" t="s">
        <v>104</v>
      </c>
      <c r="E38" s="4" t="s">
        <v>137</v>
      </c>
      <c r="F38" s="4"/>
    </row>
    <row r="39" spans="2:6">
      <c r="D39" s="4" t="s">
        <v>105</v>
      </c>
      <c r="F39" s="4"/>
    </row>
    <row r="40" spans="2:6">
      <c r="D40" s="4" t="s">
        <v>105</v>
      </c>
      <c r="F40" s="4"/>
    </row>
    <row r="41" spans="2:6">
      <c r="D41" s="4" t="s">
        <v>105</v>
      </c>
      <c r="F41" s="4"/>
    </row>
    <row r="42" spans="2:6">
      <c r="D42" s="4" t="s">
        <v>105</v>
      </c>
      <c r="F42" s="4"/>
    </row>
    <row r="43" spans="2:6">
      <c r="D43" s="4" t="s">
        <v>106</v>
      </c>
      <c r="E43" s="4" t="s">
        <v>137</v>
      </c>
      <c r="F43" s="4"/>
    </row>
    <row r="44" spans="2:6">
      <c r="D44" s="4" t="s">
        <v>107</v>
      </c>
      <c r="E44" s="4" t="s">
        <v>137</v>
      </c>
      <c r="F44" s="4"/>
    </row>
    <row r="45" spans="2:6">
      <c r="D45" s="4" t="s">
        <v>139</v>
      </c>
      <c r="E45" s="4" t="s">
        <v>137</v>
      </c>
      <c r="F45" s="4"/>
    </row>
    <row r="46" spans="2:6">
      <c r="D46" s="4" t="s">
        <v>108</v>
      </c>
      <c r="E46" s="4" t="s">
        <v>109</v>
      </c>
      <c r="F46" s="4"/>
    </row>
    <row r="47" spans="2:6">
      <c r="E47" s="4" t="s">
        <v>136</v>
      </c>
      <c r="F47" s="4"/>
    </row>
    <row r="48" spans="2:6">
      <c r="F48" s="4"/>
    </row>
    <row r="50" spans="2:2" ht="15.75" thickBot="1"/>
    <row r="51" spans="2:2" ht="15.75" thickTop="1">
      <c r="B51" s="123" t="s">
        <v>221</v>
      </c>
    </row>
    <row r="52" spans="2:2">
      <c r="B52" s="124" t="s">
        <v>222</v>
      </c>
    </row>
    <row r="53" spans="2:2">
      <c r="B53" s="124" t="s">
        <v>149</v>
      </c>
    </row>
    <row r="54" spans="2:2">
      <c r="B54" s="124" t="s">
        <v>223</v>
      </c>
    </row>
    <row r="55" spans="2:2">
      <c r="B55" s="124" t="s">
        <v>224</v>
      </c>
    </row>
    <row r="56" spans="2:2">
      <c r="B56" s="124" t="s">
        <v>225</v>
      </c>
    </row>
    <row r="57" spans="2:2">
      <c r="B57" s="124"/>
    </row>
    <row r="58" spans="2:2">
      <c r="B58" s="124"/>
    </row>
    <row r="59" spans="2:2" ht="15.75" thickBot="1">
      <c r="B59" s="125"/>
    </row>
    <row r="60" spans="2:2" ht="16.5" thickTop="1" thickBot="1"/>
    <row r="61" spans="2:2" ht="15.75" thickTop="1">
      <c r="B61" s="123" t="s">
        <v>129</v>
      </c>
    </row>
    <row r="62" spans="2:2">
      <c r="B62" s="124" t="s">
        <v>212</v>
      </c>
    </row>
    <row r="63" spans="2:2">
      <c r="B63" s="124" t="s">
        <v>226</v>
      </c>
    </row>
    <row r="64" spans="2:2">
      <c r="B64" s="124" t="s">
        <v>227</v>
      </c>
    </row>
    <row r="65" spans="2:2">
      <c r="B65" s="124" t="s">
        <v>228</v>
      </c>
    </row>
    <row r="66" spans="2:2">
      <c r="B66" s="124" t="s">
        <v>293</v>
      </c>
    </row>
    <row r="67" spans="2:2">
      <c r="B67" s="124"/>
    </row>
    <row r="68" spans="2:2">
      <c r="B68" s="124"/>
    </row>
    <row r="69" spans="2:2">
      <c r="B69" s="124"/>
    </row>
    <row r="70" spans="2:2">
      <c r="B70" s="124"/>
    </row>
    <row r="71" spans="2:2">
      <c r="B71" s="124"/>
    </row>
    <row r="72" spans="2:2">
      <c r="B72" s="124"/>
    </row>
    <row r="73" spans="2:2">
      <c r="B73" s="124"/>
    </row>
    <row r="74" spans="2:2" ht="15.75" thickBot="1">
      <c r="B74" s="125"/>
    </row>
    <row r="75" spans="2:2" ht="15.75" thickTop="1"/>
    <row r="76" spans="2:2">
      <c r="B76" t="s">
        <v>296</v>
      </c>
    </row>
    <row r="77" spans="2:2">
      <c r="B77" t="s">
        <v>295</v>
      </c>
    </row>
    <row r="78" spans="2:2">
      <c r="B78" t="s">
        <v>294</v>
      </c>
    </row>
    <row r="85" spans="2:5" ht="15.75" thickBot="1"/>
    <row r="86" spans="2:5" ht="16.5" thickTop="1" thickBot="1">
      <c r="B86" s="131" t="s">
        <v>567</v>
      </c>
      <c r="C86" s="100"/>
    </row>
    <row r="87" spans="2:5" ht="15.75" thickTop="1">
      <c r="B87" s="124" t="s">
        <v>475</v>
      </c>
      <c r="E87" s="130">
        <v>1</v>
      </c>
    </row>
    <row r="88" spans="2:5">
      <c r="B88" s="124" t="s">
        <v>476</v>
      </c>
      <c r="E88" s="124">
        <v>2</v>
      </c>
    </row>
    <row r="89" spans="2:5">
      <c r="B89" s="124" t="s">
        <v>477</v>
      </c>
      <c r="E89" s="124">
        <v>3</v>
      </c>
    </row>
    <row r="90" spans="2:5">
      <c r="B90" s="124" t="s">
        <v>478</v>
      </c>
      <c r="E90" s="124">
        <v>4</v>
      </c>
    </row>
    <row r="91" spans="2:5" ht="15.75" thickBot="1">
      <c r="B91" s="124" t="s">
        <v>479</v>
      </c>
      <c r="E91" s="125">
        <v>5</v>
      </c>
    </row>
    <row r="92" spans="2:5" ht="15.75" thickTop="1">
      <c r="B92" s="124" t="s">
        <v>480</v>
      </c>
    </row>
    <row r="93" spans="2:5">
      <c r="B93" s="124" t="s">
        <v>481</v>
      </c>
    </row>
    <row r="94" spans="2:5">
      <c r="B94" s="124" t="s">
        <v>482</v>
      </c>
    </row>
    <row r="95" spans="2:5">
      <c r="B95" s="124" t="s">
        <v>483</v>
      </c>
    </row>
    <row r="96" spans="2:5">
      <c r="B96" s="124" t="s">
        <v>484</v>
      </c>
    </row>
    <row r="97" spans="2:2">
      <c r="B97" s="124" t="s">
        <v>485</v>
      </c>
    </row>
    <row r="98" spans="2:2">
      <c r="B98" s="124" t="s">
        <v>486</v>
      </c>
    </row>
    <row r="99" spans="2:2">
      <c r="B99" s="124" t="s">
        <v>487</v>
      </c>
    </row>
    <row r="100" spans="2:2">
      <c r="B100" s="124" t="s">
        <v>488</v>
      </c>
    </row>
    <row r="101" spans="2:2">
      <c r="B101" s="124" t="s">
        <v>489</v>
      </c>
    </row>
    <row r="102" spans="2:2">
      <c r="B102" s="124" t="s">
        <v>490</v>
      </c>
    </row>
    <row r="103" spans="2:2">
      <c r="B103" s="124" t="s">
        <v>491</v>
      </c>
    </row>
    <row r="104" spans="2:2">
      <c r="B104" s="124" t="s">
        <v>492</v>
      </c>
    </row>
    <row r="105" spans="2:2">
      <c r="B105" s="124" t="s">
        <v>493</v>
      </c>
    </row>
    <row r="106" spans="2:2">
      <c r="B106" s="124" t="s">
        <v>494</v>
      </c>
    </row>
    <row r="107" spans="2:2">
      <c r="B107" s="124" t="s">
        <v>495</v>
      </c>
    </row>
    <row r="108" spans="2:2">
      <c r="B108" s="124" t="s">
        <v>496</v>
      </c>
    </row>
    <row r="109" spans="2:2">
      <c r="B109" s="124" t="s">
        <v>497</v>
      </c>
    </row>
    <row r="110" spans="2:2">
      <c r="B110" s="124" t="s">
        <v>498</v>
      </c>
    </row>
    <row r="111" spans="2:2">
      <c r="B111" s="124" t="s">
        <v>499</v>
      </c>
    </row>
    <row r="112" spans="2:2">
      <c r="B112" s="124" t="s">
        <v>500</v>
      </c>
    </row>
    <row r="113" spans="2:2">
      <c r="B113" s="124" t="s">
        <v>501</v>
      </c>
    </row>
    <row r="114" spans="2:2">
      <c r="B114" s="124" t="s">
        <v>502</v>
      </c>
    </row>
    <row r="115" spans="2:2">
      <c r="B115" s="124" t="s">
        <v>503</v>
      </c>
    </row>
    <row r="116" spans="2:2">
      <c r="B116" s="124" t="s">
        <v>504</v>
      </c>
    </row>
    <row r="117" spans="2:2">
      <c r="B117" s="124" t="s">
        <v>505</v>
      </c>
    </row>
    <row r="118" spans="2:2">
      <c r="B118" s="124" t="s">
        <v>506</v>
      </c>
    </row>
    <row r="119" spans="2:2">
      <c r="B119" s="124" t="s">
        <v>507</v>
      </c>
    </row>
    <row r="120" spans="2:2">
      <c r="B120" s="124" t="s">
        <v>508</v>
      </c>
    </row>
    <row r="121" spans="2:2">
      <c r="B121" s="124" t="s">
        <v>509</v>
      </c>
    </row>
    <row r="122" spans="2:2">
      <c r="B122" s="124" t="s">
        <v>510</v>
      </c>
    </row>
    <row r="123" spans="2:2">
      <c r="B123" s="124" t="s">
        <v>511</v>
      </c>
    </row>
    <row r="124" spans="2:2">
      <c r="B124" s="124" t="s">
        <v>512</v>
      </c>
    </row>
    <row r="125" spans="2:2">
      <c r="B125" s="124" t="s">
        <v>513</v>
      </c>
    </row>
    <row r="126" spans="2:2">
      <c r="B126" s="124" t="s">
        <v>514</v>
      </c>
    </row>
    <row r="127" spans="2:2">
      <c r="B127" s="124" t="s">
        <v>515</v>
      </c>
    </row>
    <row r="128" spans="2:2">
      <c r="B128" s="124" t="s">
        <v>516</v>
      </c>
    </row>
    <row r="129" spans="2:2">
      <c r="B129" s="124" t="s">
        <v>517</v>
      </c>
    </row>
    <row r="130" spans="2:2">
      <c r="B130" s="124" t="s">
        <v>518</v>
      </c>
    </row>
    <row r="131" spans="2:2">
      <c r="B131" s="124" t="s">
        <v>519</v>
      </c>
    </row>
    <row r="132" spans="2:2">
      <c r="B132" s="124" t="s">
        <v>520</v>
      </c>
    </row>
    <row r="133" spans="2:2">
      <c r="B133" s="124" t="s">
        <v>521</v>
      </c>
    </row>
    <row r="134" spans="2:2">
      <c r="B134" s="124" t="s">
        <v>522</v>
      </c>
    </row>
    <row r="135" spans="2:2">
      <c r="B135" s="124" t="s">
        <v>523</v>
      </c>
    </row>
    <row r="136" spans="2:2">
      <c r="B136" s="124" t="s">
        <v>524</v>
      </c>
    </row>
    <row r="137" spans="2:2">
      <c r="B137" s="124" t="s">
        <v>525</v>
      </c>
    </row>
    <row r="138" spans="2:2">
      <c r="B138" s="124" t="s">
        <v>526</v>
      </c>
    </row>
    <row r="139" spans="2:2">
      <c r="B139" s="124" t="s">
        <v>527</v>
      </c>
    </row>
    <row r="140" spans="2:2">
      <c r="B140" s="124" t="s">
        <v>528</v>
      </c>
    </row>
    <row r="141" spans="2:2">
      <c r="B141" s="124" t="s">
        <v>529</v>
      </c>
    </row>
    <row r="142" spans="2:2">
      <c r="B142" s="124" t="s">
        <v>530</v>
      </c>
    </row>
    <row r="143" spans="2:2">
      <c r="B143" s="124" t="s">
        <v>531</v>
      </c>
    </row>
    <row r="144" spans="2:2">
      <c r="B144" s="124" t="s">
        <v>532</v>
      </c>
    </row>
    <row r="145" spans="2:2">
      <c r="B145" s="124" t="s">
        <v>533</v>
      </c>
    </row>
    <row r="146" spans="2:2">
      <c r="B146" s="124" t="s">
        <v>534</v>
      </c>
    </row>
    <row r="147" spans="2:2">
      <c r="B147" s="124" t="s">
        <v>535</v>
      </c>
    </row>
    <row r="148" spans="2:2">
      <c r="B148" s="124" t="s">
        <v>536</v>
      </c>
    </row>
    <row r="149" spans="2:2">
      <c r="B149" s="124" t="s">
        <v>537</v>
      </c>
    </row>
    <row r="150" spans="2:2">
      <c r="B150" s="124" t="s">
        <v>538</v>
      </c>
    </row>
    <row r="151" spans="2:2">
      <c r="B151" s="124" t="s">
        <v>539</v>
      </c>
    </row>
    <row r="152" spans="2:2">
      <c r="B152" s="124" t="s">
        <v>540</v>
      </c>
    </row>
    <row r="153" spans="2:2">
      <c r="B153" s="124" t="s">
        <v>541</v>
      </c>
    </row>
    <row r="154" spans="2:2">
      <c r="B154" s="124" t="s">
        <v>542</v>
      </c>
    </row>
    <row r="155" spans="2:2">
      <c r="B155" s="124" t="s">
        <v>543</v>
      </c>
    </row>
    <row r="156" spans="2:2">
      <c r="B156" s="124" t="s">
        <v>544</v>
      </c>
    </row>
    <row r="157" spans="2:2">
      <c r="B157" s="124" t="s">
        <v>545</v>
      </c>
    </row>
    <row r="158" spans="2:2">
      <c r="B158" s="124" t="s">
        <v>546</v>
      </c>
    </row>
    <row r="159" spans="2:2">
      <c r="B159" s="124" t="s">
        <v>547</v>
      </c>
    </row>
    <row r="160" spans="2:2">
      <c r="B160" s="124" t="s">
        <v>548</v>
      </c>
    </row>
    <row r="161" spans="2:2">
      <c r="B161" s="124" t="s">
        <v>549</v>
      </c>
    </row>
    <row r="162" spans="2:2">
      <c r="B162" s="124" t="s">
        <v>550</v>
      </c>
    </row>
    <row r="163" spans="2:2">
      <c r="B163" s="124" t="s">
        <v>551</v>
      </c>
    </row>
    <row r="164" spans="2:2">
      <c r="B164" s="124" t="s">
        <v>552</v>
      </c>
    </row>
    <row r="165" spans="2:2">
      <c r="B165" s="124" t="s">
        <v>553</v>
      </c>
    </row>
    <row r="166" spans="2:2">
      <c r="B166" s="124" t="s">
        <v>554</v>
      </c>
    </row>
    <row r="167" spans="2:2">
      <c r="B167" s="124" t="s">
        <v>555</v>
      </c>
    </row>
    <row r="168" spans="2:2">
      <c r="B168" s="124" t="s">
        <v>556</v>
      </c>
    </row>
    <row r="169" spans="2:2">
      <c r="B169" s="124" t="s">
        <v>557</v>
      </c>
    </row>
    <row r="170" spans="2:2">
      <c r="B170" s="124" t="s">
        <v>558</v>
      </c>
    </row>
    <row r="171" spans="2:2">
      <c r="B171" s="124" t="s">
        <v>559</v>
      </c>
    </row>
    <row r="172" spans="2:2">
      <c r="B172" s="124" t="s">
        <v>560</v>
      </c>
    </row>
    <row r="173" spans="2:2">
      <c r="B173" s="124" t="s">
        <v>561</v>
      </c>
    </row>
    <row r="174" spans="2:2">
      <c r="B174" s="124" t="s">
        <v>562</v>
      </c>
    </row>
    <row r="175" spans="2:2">
      <c r="B175" s="124" t="s">
        <v>563</v>
      </c>
    </row>
    <row r="176" spans="2:2">
      <c r="B176" s="124" t="s">
        <v>564</v>
      </c>
    </row>
    <row r="177" spans="2:2">
      <c r="B177" s="124" t="s">
        <v>547</v>
      </c>
    </row>
    <row r="178" spans="2:2">
      <c r="B178" s="124" t="s">
        <v>565</v>
      </c>
    </row>
    <row r="179" spans="2:2">
      <c r="B179" s="124" t="s">
        <v>566</v>
      </c>
    </row>
    <row r="180" spans="2:2">
      <c r="B180" s="124"/>
    </row>
    <row r="181" spans="2:2">
      <c r="B181" s="124"/>
    </row>
    <row r="182" spans="2:2">
      <c r="B182" s="124"/>
    </row>
    <row r="183" spans="2:2">
      <c r="B183" s="124"/>
    </row>
    <row r="184" spans="2:2">
      <c r="B184" s="124"/>
    </row>
    <row r="185" spans="2:2">
      <c r="B185" s="124"/>
    </row>
    <row r="186" spans="2:2">
      <c r="B186" s="124"/>
    </row>
    <row r="187" spans="2:2">
      <c r="B187" s="124"/>
    </row>
    <row r="188" spans="2:2">
      <c r="B188" s="124"/>
    </row>
    <row r="189" spans="2:2">
      <c r="B189" s="124"/>
    </row>
    <row r="190" spans="2:2">
      <c r="B190" s="124"/>
    </row>
    <row r="191" spans="2:2">
      <c r="B191" s="124"/>
    </row>
    <row r="192" spans="2:2">
      <c r="B192" s="124"/>
    </row>
    <row r="193" spans="2:2">
      <c r="B193" s="124"/>
    </row>
    <row r="194" spans="2:2">
      <c r="B194" s="124"/>
    </row>
    <row r="195" spans="2:2">
      <c r="B195" s="124"/>
    </row>
    <row r="196" spans="2:2">
      <c r="B196" s="124"/>
    </row>
    <row r="197" spans="2:2">
      <c r="B197" s="124"/>
    </row>
    <row r="198" spans="2:2">
      <c r="B198" s="124"/>
    </row>
    <row r="199" spans="2:2" ht="15.75" thickBot="1">
      <c r="B199" s="125"/>
    </row>
    <row r="200" spans="2:2" ht="15.75" thickTop="1"/>
  </sheetData>
  <sortState ref="C3:N12">
    <sortCondition ref="C2:C1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HeadingPairs>
  <TitlesOfParts>
    <vt:vector size="26" baseType="lpstr">
      <vt:lpstr>How To Use Spreadsheet</vt:lpstr>
      <vt:lpstr>Pivot</vt:lpstr>
      <vt:lpstr>Deficiency Summary</vt:lpstr>
      <vt:lpstr>Equipment Life Expectancy</vt:lpstr>
      <vt:lpstr>Data Fields for Drop Down</vt:lpstr>
      <vt:lpstr>Backflow_Prevention</vt:lpstr>
      <vt:lpstr>Deficiencies</vt:lpstr>
      <vt:lpstr>Electrical</vt:lpstr>
      <vt:lpstr>Elevator</vt:lpstr>
      <vt:lpstr>Envelope</vt:lpstr>
      <vt:lpstr>Fire_Alarm</vt:lpstr>
      <vt:lpstr>Fire_Sprinkler</vt:lpstr>
      <vt:lpstr>FireAlarm</vt:lpstr>
      <vt:lpstr>FireSprinkler</vt:lpstr>
      <vt:lpstr>Frame_and_Envelope</vt:lpstr>
      <vt:lpstr>HVAC</vt:lpstr>
      <vt:lpstr>Indirect</vt:lpstr>
      <vt:lpstr>Interior</vt:lpstr>
      <vt:lpstr>Interior_Elements</vt:lpstr>
      <vt:lpstr>Miscellaneous</vt:lpstr>
      <vt:lpstr>Other</vt:lpstr>
      <vt:lpstr>Plumbing</vt:lpstr>
      <vt:lpstr>Security</vt:lpstr>
      <vt:lpstr>Site</vt:lpstr>
      <vt:lpstr>Telcom</vt:lpstr>
      <vt:lpstr>Telcom??</vt:lpstr>
    </vt:vector>
  </TitlesOfParts>
  <Company>Peterson Guadagnolo Consulting Engineers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Loomis</dc:creator>
  <cp:lastModifiedBy>Connie Magunga</cp:lastModifiedBy>
  <cp:lastPrinted>2024-12-05T14:20:11Z</cp:lastPrinted>
  <dcterms:created xsi:type="dcterms:W3CDTF">2023-12-29T20:00:02Z</dcterms:created>
  <dcterms:modified xsi:type="dcterms:W3CDTF">2024-12-05T14:20:56Z</dcterms:modified>
</cp:coreProperties>
</file>